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15" windowWidth="19230" windowHeight="5130" tabRatio="848"/>
  </bookViews>
  <sheets>
    <sheet name="График № 1" sheetId="1" r:id="rId1"/>
    <sheet name="График № 2" sheetId="2" r:id="rId2"/>
    <sheet name="График №4" sheetId="16" r:id="rId3"/>
    <sheet name="График № 6" sheetId="6" r:id="rId4"/>
    <sheet name="График №7" sheetId="49" r:id="rId5"/>
    <sheet name="График № 8" sheetId="8" r:id="rId6"/>
    <sheet name="График № 8а" sheetId="9" r:id="rId7"/>
    <sheet name="График № 9" sheetId="10" r:id="rId8"/>
    <sheet name="График №16" sheetId="17" r:id="rId9"/>
    <sheet name="График№18" sheetId="46" r:id="rId10"/>
  </sheets>
  <definedNames>
    <definedName name="_xlnm._FilterDatabase" localSheetId="0" hidden="1">'График № 1'!$A$16:$O$18</definedName>
    <definedName name="_xlnm._FilterDatabase" localSheetId="1" hidden="1">'График № 2'!#REF!</definedName>
    <definedName name="_xlnm._FilterDatabase" localSheetId="3" hidden="1">'График № 6'!$A$11:$N$43</definedName>
    <definedName name="_xlnm._FilterDatabase" localSheetId="5" hidden="1">'График № 8'!$A$24:$N$63</definedName>
    <definedName name="_xlnm._FilterDatabase" localSheetId="6" hidden="1">'График № 8а'!$A$11:$N$68</definedName>
    <definedName name="_xlnm._FilterDatabase" localSheetId="4" hidden="1">'График №7'!$A$131:$O$131</definedName>
    <definedName name="_xlnm.Print_Area" localSheetId="0">'График № 1'!$A$1:$P$95</definedName>
    <definedName name="_xlnm.Print_Area" localSheetId="1">'График № 2'!$A$1:$O$120</definedName>
    <definedName name="_xlnm.Print_Area" localSheetId="3">'График № 6'!$A$1:$N$120</definedName>
    <definedName name="_xlnm.Print_Area" localSheetId="6">'График № 8а'!$A$1:$O$86</definedName>
  </definedNames>
  <calcPr calcId="145621"/>
</workbook>
</file>

<file path=xl/calcChain.xml><?xml version="1.0" encoding="utf-8"?>
<calcChain xmlns="http://schemas.openxmlformats.org/spreadsheetml/2006/main">
  <c r="N182" i="46" l="1"/>
  <c r="F182" i="46"/>
  <c r="M68" i="16"/>
  <c r="G68" i="16"/>
  <c r="H68" i="16"/>
  <c r="I68" i="16"/>
  <c r="J68" i="16"/>
  <c r="K68" i="16"/>
  <c r="L68" i="16"/>
  <c r="K28" i="16"/>
  <c r="I28" i="16"/>
  <c r="G28" i="16"/>
  <c r="F68" i="16"/>
  <c r="K53" i="16"/>
  <c r="I53" i="16"/>
  <c r="G53" i="16"/>
  <c r="K48" i="16"/>
  <c r="I48" i="16"/>
  <c r="G48" i="16"/>
  <c r="K47" i="16"/>
  <c r="I47" i="16"/>
  <c r="G47" i="16"/>
  <c r="K45" i="16"/>
  <c r="I45" i="16"/>
  <c r="G45" i="16"/>
  <c r="L44" i="16"/>
  <c r="J44" i="16"/>
  <c r="H44" i="16"/>
  <c r="K43" i="16"/>
  <c r="I43" i="16"/>
  <c r="G43" i="16"/>
  <c r="K36" i="16"/>
  <c r="I36" i="16"/>
  <c r="G36" i="16"/>
  <c r="L27" i="16"/>
  <c r="G27" i="16"/>
  <c r="G73" i="8"/>
  <c r="H73" i="8"/>
  <c r="I73" i="8"/>
  <c r="J73" i="8"/>
  <c r="K73" i="8"/>
  <c r="L73" i="8"/>
  <c r="M73" i="8"/>
  <c r="F73" i="8"/>
  <c r="G123" i="49"/>
  <c r="H123" i="49"/>
  <c r="I123" i="49"/>
  <c r="J123" i="49"/>
  <c r="K123" i="49"/>
  <c r="L123" i="49"/>
  <c r="M123" i="49"/>
  <c r="G122" i="49"/>
  <c r="H122" i="49"/>
  <c r="I122" i="49"/>
  <c r="J122" i="49"/>
  <c r="K122" i="49"/>
  <c r="L122" i="49"/>
  <c r="M122" i="49"/>
  <c r="G121" i="49"/>
  <c r="H121" i="49"/>
  <c r="I121" i="49"/>
  <c r="J121" i="49"/>
  <c r="K121" i="49"/>
  <c r="L121" i="49"/>
  <c r="M121" i="49"/>
  <c r="G120" i="49"/>
  <c r="H120" i="49"/>
  <c r="I120" i="49"/>
  <c r="J120" i="49"/>
  <c r="K120" i="49"/>
  <c r="L120" i="49"/>
  <c r="M120" i="49"/>
  <c r="G119" i="49"/>
  <c r="H119" i="49"/>
  <c r="I119" i="49"/>
  <c r="J119" i="49"/>
  <c r="K119" i="49"/>
  <c r="L119" i="49"/>
  <c r="M119" i="49"/>
  <c r="G118" i="49"/>
  <c r="H118" i="49"/>
  <c r="I118" i="49"/>
  <c r="J118" i="49"/>
  <c r="K118" i="49"/>
  <c r="L118" i="49"/>
  <c r="M118" i="49"/>
  <c r="G117" i="49"/>
  <c r="H117" i="49"/>
  <c r="I117" i="49"/>
  <c r="H104" i="10"/>
  <c r="J104" i="10"/>
  <c r="K104" i="10"/>
  <c r="M104" i="10"/>
  <c r="F104" i="10"/>
  <c r="I44" i="10"/>
  <c r="J68" i="8"/>
  <c r="M68" i="9"/>
  <c r="F68" i="9"/>
  <c r="M100" i="6"/>
  <c r="L67" i="8"/>
  <c r="F100" i="6"/>
  <c r="H93" i="6"/>
  <c r="J93" i="6"/>
  <c r="H92" i="6"/>
  <c r="J90" i="6"/>
  <c r="H90" i="6"/>
  <c r="J89" i="6"/>
  <c r="H89" i="6"/>
  <c r="J88" i="6"/>
  <c r="H88" i="6"/>
  <c r="J87" i="6"/>
  <c r="H87" i="6"/>
  <c r="J86" i="6"/>
  <c r="H86" i="6"/>
  <c r="J84" i="6"/>
  <c r="H84" i="6"/>
  <c r="J83" i="6"/>
  <c r="H83" i="6"/>
  <c r="J82" i="6"/>
  <c r="H82" i="6"/>
  <c r="J81" i="6"/>
  <c r="H81" i="6"/>
  <c r="J79" i="6"/>
  <c r="H79" i="6"/>
  <c r="H76" i="6"/>
  <c r="J76" i="6"/>
  <c r="J72" i="6"/>
  <c r="H72" i="6"/>
  <c r="H61" i="8"/>
  <c r="J61" i="8"/>
  <c r="N75" i="1"/>
  <c r="F75" i="1"/>
  <c r="G72" i="1"/>
  <c r="I72" i="1"/>
  <c r="G70" i="1"/>
  <c r="I70" i="1"/>
  <c r="I103" i="10"/>
  <c r="G60" i="49"/>
  <c r="G106" i="49"/>
  <c r="H106" i="49"/>
  <c r="I106" i="49"/>
  <c r="J106" i="49"/>
  <c r="K106" i="49"/>
  <c r="L106" i="49"/>
  <c r="M106" i="49"/>
  <c r="G24" i="6"/>
  <c r="K24" i="6"/>
  <c r="G23" i="1"/>
  <c r="K23" i="1"/>
  <c r="G180" i="46"/>
  <c r="M100" i="2"/>
  <c r="G179" i="46"/>
  <c r="H179" i="46"/>
  <c r="I179" i="46"/>
  <c r="J179" i="46"/>
  <c r="K179" i="46"/>
  <c r="J52" i="2"/>
  <c r="I21" i="2"/>
  <c r="J24" i="2"/>
  <c r="G56" i="46"/>
  <c r="H39" i="8"/>
  <c r="J39" i="8"/>
  <c r="L39" i="8"/>
  <c r="H175" i="46"/>
  <c r="J175" i="46"/>
  <c r="G54" i="9"/>
  <c r="I54" i="9"/>
  <c r="K54" i="9"/>
  <c r="G51" i="9"/>
  <c r="I51" i="9"/>
  <c r="K51" i="9"/>
  <c r="G50" i="9"/>
  <c r="G40" i="9"/>
  <c r="I40" i="9"/>
  <c r="K40" i="9"/>
  <c r="I50" i="9"/>
  <c r="K50" i="9"/>
  <c r="G172" i="46"/>
  <c r="I172" i="46"/>
  <c r="K172" i="46"/>
  <c r="G173" i="46"/>
  <c r="I173" i="46"/>
  <c r="K173" i="46"/>
  <c r="G174" i="46"/>
  <c r="I174" i="46"/>
  <c r="K174" i="46"/>
  <c r="I170" i="46"/>
  <c r="K170" i="46"/>
  <c r="G171" i="46"/>
  <c r="I171" i="46"/>
  <c r="K171" i="46"/>
  <c r="G168" i="46"/>
  <c r="I168" i="46"/>
  <c r="K168" i="46"/>
  <c r="G169" i="46"/>
  <c r="I169" i="46"/>
  <c r="K169" i="46"/>
  <c r="G167" i="46"/>
  <c r="I167" i="46"/>
  <c r="K167" i="46"/>
  <c r="G166" i="46"/>
  <c r="I166" i="46"/>
  <c r="K166" i="46"/>
  <c r="H112" i="49"/>
  <c r="J112" i="49"/>
  <c r="H165" i="46"/>
  <c r="J165" i="46"/>
  <c r="L165" i="46"/>
  <c r="H24" i="9"/>
  <c r="L24" i="9"/>
  <c r="H152" i="46"/>
  <c r="J152" i="46"/>
  <c r="L152" i="46"/>
  <c r="G89" i="46"/>
  <c r="G111" i="49"/>
  <c r="H111" i="49"/>
  <c r="I111" i="49"/>
  <c r="J111" i="49"/>
  <c r="H69" i="1"/>
  <c r="K69" i="1"/>
  <c r="G35" i="16"/>
  <c r="I35" i="16"/>
  <c r="K35" i="16"/>
  <c r="G34" i="16"/>
  <c r="K34" i="16"/>
  <c r="G32" i="16"/>
  <c r="K27" i="16"/>
  <c r="G20" i="16"/>
  <c r="I20" i="16"/>
  <c r="G13" i="16"/>
  <c r="I13" i="16"/>
  <c r="K13" i="16"/>
  <c r="G14" i="16"/>
  <c r="I14" i="16"/>
  <c r="G15" i="16"/>
  <c r="I15" i="16"/>
  <c r="K15" i="16"/>
  <c r="G16" i="16"/>
  <c r="I16" i="16"/>
  <c r="G17" i="16"/>
  <c r="I17" i="16"/>
  <c r="K17" i="16"/>
  <c r="G18" i="16"/>
  <c r="I18" i="16"/>
  <c r="G19" i="16"/>
  <c r="I19" i="16"/>
  <c r="K19" i="16"/>
  <c r="G12" i="16"/>
  <c r="I12" i="16"/>
  <c r="H42" i="1"/>
  <c r="J42" i="1"/>
  <c r="G68" i="1"/>
  <c r="K68" i="1"/>
  <c r="H66" i="1"/>
  <c r="J66" i="1"/>
  <c r="H65" i="1"/>
  <c r="J65" i="1"/>
  <c r="H63" i="1"/>
  <c r="L63" i="1"/>
  <c r="G84" i="46"/>
  <c r="H84" i="46"/>
  <c r="I84" i="46"/>
  <c r="J84" i="46"/>
  <c r="K84" i="46"/>
  <c r="L84" i="46"/>
  <c r="M84" i="46"/>
  <c r="H45" i="1"/>
  <c r="J45" i="1"/>
  <c r="G49" i="1"/>
  <c r="G50" i="1"/>
  <c r="H50" i="1"/>
  <c r="I50" i="1"/>
  <c r="J50" i="1"/>
  <c r="K50" i="1"/>
  <c r="L50" i="1"/>
  <c r="G56" i="1"/>
  <c r="H56" i="1"/>
  <c r="L56" i="1"/>
  <c r="G58" i="1"/>
  <c r="H58" i="1"/>
  <c r="L58" i="1"/>
  <c r="I58" i="1"/>
  <c r="J58" i="1"/>
  <c r="G60" i="1"/>
  <c r="H60" i="1"/>
  <c r="L60" i="1"/>
  <c r="G62" i="1"/>
  <c r="H62" i="1"/>
  <c r="I62" i="1"/>
  <c r="J62" i="1"/>
  <c r="K62" i="1"/>
  <c r="L62" i="1"/>
  <c r="G41" i="1"/>
  <c r="K41" i="1"/>
  <c r="G39" i="1"/>
  <c r="H39" i="1"/>
  <c r="I39" i="1"/>
  <c r="J39" i="1"/>
  <c r="K39" i="1"/>
  <c r="G38" i="1"/>
  <c r="H38" i="1"/>
  <c r="I38" i="1"/>
  <c r="J38" i="1"/>
  <c r="K38" i="1"/>
  <c r="G37" i="1"/>
  <c r="H37" i="1"/>
  <c r="I37" i="1"/>
  <c r="J37" i="1"/>
  <c r="K37" i="1"/>
  <c r="G36" i="1"/>
  <c r="H36" i="1"/>
  <c r="I36" i="1"/>
  <c r="J36" i="1"/>
  <c r="K36" i="1"/>
  <c r="G35" i="1"/>
  <c r="H35" i="1"/>
  <c r="I35" i="1"/>
  <c r="J35" i="1"/>
  <c r="K35" i="1"/>
  <c r="L35" i="1"/>
  <c r="G34" i="1"/>
  <c r="H34" i="1"/>
  <c r="I34" i="1"/>
  <c r="J34" i="1"/>
  <c r="K34" i="1"/>
  <c r="L34" i="1"/>
  <c r="G26" i="1"/>
  <c r="I26" i="1"/>
  <c r="G109" i="49"/>
  <c r="H109" i="49"/>
  <c r="I109" i="49"/>
  <c r="J109" i="49"/>
  <c r="K109" i="49"/>
  <c r="L109" i="49"/>
  <c r="M109" i="49"/>
  <c r="G62" i="6"/>
  <c r="I62" i="6"/>
  <c r="G151" i="46"/>
  <c r="H151" i="46"/>
  <c r="I151" i="46"/>
  <c r="J151" i="46"/>
  <c r="K151" i="46"/>
  <c r="L151" i="46"/>
  <c r="M151" i="46"/>
  <c r="G104" i="49"/>
  <c r="H104" i="49"/>
  <c r="I104" i="49"/>
  <c r="J104" i="49"/>
  <c r="K104" i="49"/>
  <c r="L104" i="49"/>
  <c r="M104" i="49"/>
  <c r="G43" i="49"/>
  <c r="H43" i="49"/>
  <c r="I43" i="49"/>
  <c r="J43" i="49"/>
  <c r="K43" i="49"/>
  <c r="L43" i="49"/>
  <c r="M43" i="49"/>
  <c r="G37" i="16"/>
  <c r="H37" i="16"/>
  <c r="I37" i="16"/>
  <c r="J37" i="16"/>
  <c r="K37" i="16"/>
  <c r="L37" i="16"/>
  <c r="G102" i="49"/>
  <c r="H102" i="49"/>
  <c r="I102" i="49"/>
  <c r="J102" i="49"/>
  <c r="K102" i="49"/>
  <c r="L102" i="49"/>
  <c r="M102" i="49"/>
  <c r="G67" i="16"/>
  <c r="H67" i="16"/>
  <c r="I67" i="16"/>
  <c r="J67" i="16"/>
  <c r="K67" i="16"/>
  <c r="L67" i="16"/>
  <c r="G66" i="16"/>
  <c r="H66" i="16"/>
  <c r="I66" i="16"/>
  <c r="J66" i="16"/>
  <c r="K66" i="16"/>
  <c r="L66" i="16"/>
  <c r="G18" i="49"/>
  <c r="H18" i="49"/>
  <c r="I18" i="49"/>
  <c r="J18" i="49"/>
  <c r="K18" i="49"/>
  <c r="L18" i="49"/>
  <c r="M18" i="49"/>
  <c r="G137" i="46"/>
  <c r="H137" i="46"/>
  <c r="I137" i="46"/>
  <c r="J137" i="46"/>
  <c r="K137" i="46"/>
  <c r="L137" i="46"/>
  <c r="M137" i="46"/>
  <c r="M150" i="46"/>
  <c r="M148" i="46"/>
  <c r="H148" i="46"/>
  <c r="I148" i="46"/>
  <c r="J148" i="46"/>
  <c r="K148" i="46"/>
  <c r="L148" i="46"/>
  <c r="M147" i="46"/>
  <c r="H147" i="46"/>
  <c r="I147" i="46"/>
  <c r="J147" i="46"/>
  <c r="K147" i="46"/>
  <c r="L147" i="46"/>
  <c r="I47" i="9"/>
  <c r="K47" i="9"/>
  <c r="I48" i="9"/>
  <c r="K48" i="9"/>
  <c r="I49" i="9"/>
  <c r="K49" i="9"/>
  <c r="H101" i="49"/>
  <c r="I101" i="49"/>
  <c r="J101" i="49"/>
  <c r="K101" i="49"/>
  <c r="L101" i="49"/>
  <c r="M101" i="49"/>
  <c r="M100" i="49"/>
  <c r="M98" i="49"/>
  <c r="M97" i="49"/>
  <c r="M92" i="49"/>
  <c r="M90" i="49"/>
  <c r="H100" i="49"/>
  <c r="I100" i="49"/>
  <c r="J100" i="49"/>
  <c r="K100" i="49"/>
  <c r="L100" i="49"/>
  <c r="H98" i="49"/>
  <c r="I98" i="49"/>
  <c r="J98" i="49"/>
  <c r="K98" i="49"/>
  <c r="L98" i="49"/>
  <c r="H97" i="49"/>
  <c r="I97" i="49"/>
  <c r="J97" i="49"/>
  <c r="K97" i="49"/>
  <c r="L97" i="49"/>
  <c r="H92" i="49"/>
  <c r="I92" i="49"/>
  <c r="J92" i="49"/>
  <c r="K92" i="49"/>
  <c r="L92" i="49"/>
  <c r="H90" i="49"/>
  <c r="I90" i="49"/>
  <c r="J90" i="49"/>
  <c r="K90" i="49"/>
  <c r="L90" i="49"/>
  <c r="M89" i="49"/>
  <c r="H89" i="49"/>
  <c r="I89" i="49"/>
  <c r="J89" i="49"/>
  <c r="K89" i="49"/>
  <c r="L89" i="49"/>
  <c r="G31" i="16"/>
  <c r="H31" i="16"/>
  <c r="I31" i="16"/>
  <c r="J31" i="16"/>
  <c r="K31" i="16"/>
  <c r="L31" i="16"/>
  <c r="M88" i="49"/>
  <c r="M86" i="49"/>
  <c r="H88" i="49"/>
  <c r="I88" i="49"/>
  <c r="J88" i="49"/>
  <c r="K88" i="49"/>
  <c r="L88" i="49"/>
  <c r="H86" i="49"/>
  <c r="I86" i="49"/>
  <c r="J86" i="49"/>
  <c r="K86" i="49"/>
  <c r="L86" i="49"/>
  <c r="M82" i="49"/>
  <c r="M81" i="49"/>
  <c r="G52" i="16"/>
  <c r="H52" i="16"/>
  <c r="I52" i="16"/>
  <c r="J52" i="16"/>
  <c r="K52" i="16"/>
  <c r="L52" i="16"/>
  <c r="G65" i="16"/>
  <c r="H65" i="16"/>
  <c r="I65" i="16"/>
  <c r="J65" i="16"/>
  <c r="K65" i="16"/>
  <c r="L65" i="16"/>
  <c r="G46" i="16"/>
  <c r="H46" i="16"/>
  <c r="I46" i="16"/>
  <c r="J46" i="16"/>
  <c r="K46" i="16"/>
  <c r="L46" i="16"/>
  <c r="L45" i="16"/>
  <c r="H39" i="16"/>
  <c r="G39" i="16"/>
  <c r="G29" i="16"/>
  <c r="H29" i="16"/>
  <c r="I29" i="16"/>
  <c r="J29" i="16"/>
  <c r="K29" i="16"/>
  <c r="L29" i="16"/>
  <c r="G22" i="16"/>
  <c r="H22" i="16"/>
  <c r="I22" i="16"/>
  <c r="J22" i="16"/>
  <c r="F100" i="2"/>
  <c r="G88" i="2"/>
  <c r="I88" i="2"/>
  <c r="G89" i="2"/>
  <c r="I89" i="2"/>
  <c r="G90" i="2"/>
  <c r="I90" i="2"/>
  <c r="G93" i="2"/>
  <c r="I93" i="2"/>
  <c r="G95" i="2"/>
  <c r="I95" i="2"/>
  <c r="G59" i="6"/>
  <c r="I59" i="6"/>
  <c r="G86" i="2"/>
  <c r="I86" i="2"/>
  <c r="G71" i="2"/>
  <c r="I71" i="2"/>
  <c r="G72" i="2"/>
  <c r="H72" i="2"/>
  <c r="I72" i="2"/>
  <c r="J72" i="2"/>
  <c r="K72" i="2"/>
  <c r="L72" i="2"/>
  <c r="G79" i="2"/>
  <c r="G80" i="2"/>
  <c r="H80" i="2"/>
  <c r="I80" i="2"/>
  <c r="J80" i="2"/>
  <c r="K80" i="2"/>
  <c r="L80" i="2"/>
  <c r="G84" i="2"/>
  <c r="I84" i="2"/>
  <c r="G146" i="46"/>
  <c r="H146" i="46"/>
  <c r="I146" i="46"/>
  <c r="J146" i="46"/>
  <c r="K146" i="46"/>
  <c r="L146" i="46"/>
  <c r="M146" i="46"/>
  <c r="G144" i="46"/>
  <c r="H144" i="46"/>
  <c r="I144" i="46"/>
  <c r="J144" i="46"/>
  <c r="K144" i="46"/>
  <c r="L144" i="46"/>
  <c r="M144" i="46"/>
  <c r="G143" i="46"/>
  <c r="H143" i="46"/>
  <c r="I143" i="46"/>
  <c r="J143" i="46"/>
  <c r="K143" i="46"/>
  <c r="L143" i="46"/>
  <c r="M143" i="46"/>
  <c r="G142" i="46"/>
  <c r="H142" i="46"/>
  <c r="I142" i="46"/>
  <c r="J142" i="46"/>
  <c r="K142" i="46"/>
  <c r="L142" i="46"/>
  <c r="M142" i="46"/>
  <c r="G141" i="46"/>
  <c r="H141" i="46"/>
  <c r="I141" i="46"/>
  <c r="J141" i="46"/>
  <c r="K141" i="46"/>
  <c r="L141" i="46"/>
  <c r="M141" i="46"/>
  <c r="G136" i="46"/>
  <c r="H136" i="46"/>
  <c r="I136" i="46"/>
  <c r="J136" i="46"/>
  <c r="K136" i="46"/>
  <c r="L136" i="46"/>
  <c r="M136" i="46"/>
  <c r="G135" i="46"/>
  <c r="H135" i="46"/>
  <c r="I135" i="46"/>
  <c r="J135" i="46"/>
  <c r="K135" i="46"/>
  <c r="L135" i="46"/>
  <c r="M135" i="46"/>
  <c r="G134" i="46"/>
  <c r="H134" i="46"/>
  <c r="I134" i="46"/>
  <c r="J134" i="46"/>
  <c r="K134" i="46"/>
  <c r="L134" i="46"/>
  <c r="M134" i="46"/>
  <c r="G133" i="46"/>
  <c r="H133" i="46"/>
  <c r="I133" i="46"/>
  <c r="J133" i="46"/>
  <c r="K133" i="46"/>
  <c r="L133" i="46"/>
  <c r="M133" i="46"/>
  <c r="G132" i="46"/>
  <c r="H132" i="46"/>
  <c r="I132" i="46"/>
  <c r="J132" i="46"/>
  <c r="K132" i="46"/>
  <c r="L132" i="46"/>
  <c r="M132" i="46"/>
  <c r="G131" i="46"/>
  <c r="H131" i="46"/>
  <c r="I131" i="46"/>
  <c r="J131" i="46"/>
  <c r="K131" i="46"/>
  <c r="L131" i="46"/>
  <c r="M131" i="46"/>
  <c r="G129" i="46"/>
  <c r="H129" i="46"/>
  <c r="I129" i="46"/>
  <c r="J129" i="46"/>
  <c r="K129" i="46"/>
  <c r="L129" i="46"/>
  <c r="M129" i="46"/>
  <c r="G127" i="46"/>
  <c r="H127" i="46"/>
  <c r="I127" i="46"/>
  <c r="J127" i="46"/>
  <c r="K127" i="46"/>
  <c r="L127" i="46"/>
  <c r="M127" i="46"/>
  <c r="G125" i="46"/>
  <c r="H125" i="46"/>
  <c r="I125" i="46"/>
  <c r="J125" i="46"/>
  <c r="K125" i="46"/>
  <c r="L125" i="46"/>
  <c r="M125" i="46"/>
  <c r="G122" i="46"/>
  <c r="H122" i="46"/>
  <c r="I122" i="46"/>
  <c r="J122" i="46"/>
  <c r="K122" i="46"/>
  <c r="L122" i="46"/>
  <c r="M122" i="46"/>
  <c r="G116" i="46"/>
  <c r="H116" i="46"/>
  <c r="I116" i="46"/>
  <c r="J116" i="46"/>
  <c r="K116" i="46"/>
  <c r="L116" i="46"/>
  <c r="M116" i="46"/>
  <c r="G115" i="46"/>
  <c r="H115" i="46"/>
  <c r="I115" i="46"/>
  <c r="J115" i="46"/>
  <c r="K115" i="46"/>
  <c r="L115" i="46"/>
  <c r="M115" i="46"/>
  <c r="G110" i="46"/>
  <c r="H110" i="46"/>
  <c r="I110" i="46"/>
  <c r="J110" i="46"/>
  <c r="K110" i="46"/>
  <c r="L110" i="46"/>
  <c r="M110" i="46"/>
  <c r="G107" i="46"/>
  <c r="H107" i="46"/>
  <c r="I107" i="46"/>
  <c r="J107" i="46"/>
  <c r="K107" i="46"/>
  <c r="L107" i="46"/>
  <c r="M107" i="46"/>
  <c r="G121" i="46"/>
  <c r="H121" i="46"/>
  <c r="I121" i="46"/>
  <c r="J121" i="46"/>
  <c r="K121" i="46"/>
  <c r="L121" i="46"/>
  <c r="G106" i="46"/>
  <c r="H106" i="46"/>
  <c r="I106" i="46"/>
  <c r="J106" i="46"/>
  <c r="K106" i="46"/>
  <c r="L106" i="46"/>
  <c r="M106" i="46"/>
  <c r="G105" i="46"/>
  <c r="H105" i="46"/>
  <c r="I105" i="46"/>
  <c r="J105" i="46"/>
  <c r="K105" i="46"/>
  <c r="L105" i="46"/>
  <c r="M105" i="46"/>
  <c r="G82" i="46"/>
  <c r="H82" i="46"/>
  <c r="I82" i="46"/>
  <c r="J82" i="46"/>
  <c r="K82" i="46"/>
  <c r="L82" i="46"/>
  <c r="M82" i="46"/>
  <c r="G103" i="46"/>
  <c r="H103" i="46"/>
  <c r="I103" i="46"/>
  <c r="J103" i="46"/>
  <c r="K103" i="46"/>
  <c r="L103" i="46"/>
  <c r="M103" i="46"/>
  <c r="G99" i="46"/>
  <c r="H99" i="46"/>
  <c r="I99" i="46"/>
  <c r="J99" i="46"/>
  <c r="K99" i="46"/>
  <c r="L99" i="46"/>
  <c r="M99" i="46"/>
  <c r="G95" i="46"/>
  <c r="H95" i="46"/>
  <c r="I95" i="46"/>
  <c r="J95" i="46"/>
  <c r="K95" i="46"/>
  <c r="L95" i="46"/>
  <c r="M95" i="46"/>
  <c r="G92" i="46"/>
  <c r="H92" i="46"/>
  <c r="I92" i="46"/>
  <c r="J92" i="46"/>
  <c r="K92" i="46"/>
  <c r="L92" i="46"/>
  <c r="M92" i="46"/>
  <c r="G87" i="46"/>
  <c r="H87" i="46"/>
  <c r="I87" i="46"/>
  <c r="J87" i="46"/>
  <c r="K87" i="46"/>
  <c r="L87" i="46"/>
  <c r="M87" i="46"/>
  <c r="G88" i="46"/>
  <c r="H88" i="46"/>
  <c r="I88" i="46"/>
  <c r="J88" i="46"/>
  <c r="K88" i="46"/>
  <c r="L88" i="46"/>
  <c r="M88" i="46"/>
  <c r="H89" i="46"/>
  <c r="I89" i="46"/>
  <c r="J89" i="46"/>
  <c r="K89" i="46"/>
  <c r="L89" i="46"/>
  <c r="M89" i="46"/>
  <c r="G83" i="46"/>
  <c r="H83" i="46"/>
  <c r="I83" i="46"/>
  <c r="J83" i="46"/>
  <c r="K83" i="46"/>
  <c r="L83" i="46"/>
  <c r="M83" i="46"/>
  <c r="G79" i="46"/>
  <c r="H79" i="46"/>
  <c r="I79" i="46"/>
  <c r="J79" i="46"/>
  <c r="K79" i="46"/>
  <c r="L79" i="46"/>
  <c r="M79" i="46"/>
  <c r="G77" i="46"/>
  <c r="H77" i="46"/>
  <c r="I77" i="46"/>
  <c r="J77" i="46"/>
  <c r="K77" i="46"/>
  <c r="L77" i="46"/>
  <c r="M77" i="46"/>
  <c r="G75" i="46"/>
  <c r="H75" i="46"/>
  <c r="I75" i="46"/>
  <c r="J75" i="46"/>
  <c r="K75" i="46"/>
  <c r="L75" i="46"/>
  <c r="M75" i="46"/>
  <c r="G74" i="46"/>
  <c r="H74" i="46"/>
  <c r="I74" i="46"/>
  <c r="J74" i="46"/>
  <c r="K74" i="46"/>
  <c r="L74" i="46"/>
  <c r="M74" i="46"/>
  <c r="G71" i="46"/>
  <c r="H71" i="46"/>
  <c r="I71" i="46"/>
  <c r="J71" i="46"/>
  <c r="K71" i="46"/>
  <c r="L71" i="46"/>
  <c r="M71" i="46"/>
  <c r="G69" i="46"/>
  <c r="H69" i="46"/>
  <c r="I69" i="46"/>
  <c r="J69" i="46"/>
  <c r="K69" i="46"/>
  <c r="L69" i="46"/>
  <c r="M69" i="46"/>
  <c r="G67" i="46"/>
  <c r="H67" i="46"/>
  <c r="I67" i="46"/>
  <c r="J67" i="46"/>
  <c r="K67" i="46"/>
  <c r="L67" i="46"/>
  <c r="M67" i="46"/>
  <c r="G65" i="46"/>
  <c r="H65" i="46"/>
  <c r="I65" i="46"/>
  <c r="J65" i="46"/>
  <c r="K65" i="46"/>
  <c r="L65" i="46"/>
  <c r="M65" i="46"/>
  <c r="G66" i="46"/>
  <c r="H66" i="46"/>
  <c r="I66" i="46"/>
  <c r="J66" i="46"/>
  <c r="K66" i="46"/>
  <c r="L66" i="46"/>
  <c r="M66" i="46"/>
  <c r="G64" i="46"/>
  <c r="H64" i="46"/>
  <c r="I64" i="46"/>
  <c r="J64" i="46"/>
  <c r="K64" i="46"/>
  <c r="L64" i="46"/>
  <c r="M64" i="46"/>
  <c r="G61" i="46"/>
  <c r="H61" i="46"/>
  <c r="I61" i="46"/>
  <c r="J61" i="46"/>
  <c r="K61" i="46"/>
  <c r="L61" i="46"/>
  <c r="M61" i="46"/>
  <c r="H56" i="46"/>
  <c r="I56" i="46"/>
  <c r="J56" i="46"/>
  <c r="K56" i="46"/>
  <c r="L56" i="46"/>
  <c r="M56" i="46"/>
  <c r="G50" i="46"/>
  <c r="H50" i="46"/>
  <c r="I50" i="46"/>
  <c r="J50" i="46"/>
  <c r="K50" i="46"/>
  <c r="L50" i="46"/>
  <c r="M50" i="46"/>
  <c r="G48" i="46"/>
  <c r="H48" i="46"/>
  <c r="I48" i="46"/>
  <c r="J48" i="46"/>
  <c r="K48" i="46"/>
  <c r="L48" i="46"/>
  <c r="M48" i="46"/>
  <c r="G49" i="46"/>
  <c r="H49" i="46"/>
  <c r="I49" i="46"/>
  <c r="J49" i="46"/>
  <c r="K49" i="46"/>
  <c r="L49" i="46"/>
  <c r="M49" i="46"/>
  <c r="G47" i="46"/>
  <c r="H47" i="46"/>
  <c r="I47" i="46"/>
  <c r="J47" i="46"/>
  <c r="K47" i="46"/>
  <c r="L47" i="46"/>
  <c r="M47" i="46"/>
  <c r="G45" i="46"/>
  <c r="H45" i="46"/>
  <c r="I45" i="46"/>
  <c r="J45" i="46"/>
  <c r="K45" i="46"/>
  <c r="L45" i="46"/>
  <c r="M45" i="46"/>
  <c r="G41" i="46"/>
  <c r="H41" i="46"/>
  <c r="I41" i="46"/>
  <c r="J41" i="46"/>
  <c r="K41" i="46"/>
  <c r="L41" i="46"/>
  <c r="M41" i="46"/>
  <c r="G40" i="46"/>
  <c r="H40" i="46"/>
  <c r="I40" i="46"/>
  <c r="J40" i="46"/>
  <c r="K40" i="46"/>
  <c r="L40" i="46"/>
  <c r="M40" i="46"/>
  <c r="G36" i="46"/>
  <c r="H36" i="46"/>
  <c r="I36" i="46"/>
  <c r="J36" i="46"/>
  <c r="K36" i="46"/>
  <c r="L36" i="46"/>
  <c r="M36" i="46"/>
  <c r="G33" i="46"/>
  <c r="H33" i="46"/>
  <c r="I33" i="46"/>
  <c r="J33" i="46"/>
  <c r="K33" i="46"/>
  <c r="L33" i="46"/>
  <c r="M33" i="46"/>
  <c r="G34" i="46"/>
  <c r="H34" i="46"/>
  <c r="I34" i="46"/>
  <c r="J34" i="46"/>
  <c r="K34" i="46"/>
  <c r="L34" i="46"/>
  <c r="M34" i="46"/>
  <c r="G35" i="46"/>
  <c r="H35" i="46"/>
  <c r="I35" i="46"/>
  <c r="J35" i="46"/>
  <c r="K35" i="46"/>
  <c r="L35" i="46"/>
  <c r="M35" i="46"/>
  <c r="G30" i="46"/>
  <c r="H30" i="46"/>
  <c r="I30" i="46"/>
  <c r="J30" i="46"/>
  <c r="K30" i="46"/>
  <c r="L30" i="46"/>
  <c r="M30" i="46"/>
  <c r="G31" i="46"/>
  <c r="H31" i="46"/>
  <c r="I31" i="46"/>
  <c r="J31" i="46"/>
  <c r="K31" i="46"/>
  <c r="L31" i="46"/>
  <c r="M31" i="46"/>
  <c r="G32" i="46"/>
  <c r="H32" i="46"/>
  <c r="I32" i="46"/>
  <c r="J32" i="46"/>
  <c r="K32" i="46"/>
  <c r="L32" i="46"/>
  <c r="M32" i="46"/>
  <c r="G28" i="46"/>
  <c r="H28" i="46"/>
  <c r="I28" i="46"/>
  <c r="J28" i="46"/>
  <c r="K28" i="46"/>
  <c r="L28" i="46"/>
  <c r="M28" i="46"/>
  <c r="G29" i="46"/>
  <c r="H29" i="46"/>
  <c r="I29" i="46"/>
  <c r="J29" i="46"/>
  <c r="K29" i="46"/>
  <c r="L29" i="46"/>
  <c r="M29" i="46"/>
  <c r="G27" i="46"/>
  <c r="H27" i="46"/>
  <c r="I27" i="46"/>
  <c r="J27" i="46"/>
  <c r="K27" i="46"/>
  <c r="L27" i="46"/>
  <c r="M27" i="46"/>
  <c r="G24" i="46"/>
  <c r="H24" i="46"/>
  <c r="I24" i="46"/>
  <c r="J24" i="46"/>
  <c r="K24" i="46"/>
  <c r="L24" i="46"/>
  <c r="M24" i="46"/>
  <c r="G23" i="46"/>
  <c r="H23" i="46"/>
  <c r="I23" i="46"/>
  <c r="J23" i="46"/>
  <c r="K23" i="46"/>
  <c r="L23" i="46"/>
  <c r="M23" i="46"/>
  <c r="G22" i="46"/>
  <c r="H22" i="46"/>
  <c r="I22" i="46"/>
  <c r="J22" i="46"/>
  <c r="K22" i="46"/>
  <c r="L22" i="46"/>
  <c r="M22" i="46"/>
  <c r="G18" i="46"/>
  <c r="H18" i="46"/>
  <c r="I18" i="46"/>
  <c r="J18" i="46"/>
  <c r="K18" i="46"/>
  <c r="L18" i="46"/>
  <c r="M18" i="46"/>
  <c r="G19" i="46"/>
  <c r="H19" i="46"/>
  <c r="I19" i="46"/>
  <c r="J19" i="46"/>
  <c r="K19" i="46"/>
  <c r="L19" i="46"/>
  <c r="M19" i="46"/>
  <c r="G16" i="46"/>
  <c r="H16" i="46"/>
  <c r="I16" i="46"/>
  <c r="J16" i="46"/>
  <c r="K16" i="46"/>
  <c r="L16" i="46"/>
  <c r="M16" i="46"/>
  <c r="G17" i="46"/>
  <c r="H17" i="46"/>
  <c r="I17" i="46"/>
  <c r="J17" i="46"/>
  <c r="K17" i="46"/>
  <c r="L17" i="46"/>
  <c r="M17" i="46"/>
  <c r="G14" i="46"/>
  <c r="H14" i="46"/>
  <c r="I14" i="46"/>
  <c r="J14" i="46"/>
  <c r="K14" i="46"/>
  <c r="L14" i="46"/>
  <c r="M14" i="46"/>
  <c r="G15" i="46"/>
  <c r="H15" i="46"/>
  <c r="I15" i="46"/>
  <c r="J15" i="46"/>
  <c r="K15" i="46"/>
  <c r="L15" i="46"/>
  <c r="M15" i="46"/>
  <c r="G10" i="46"/>
  <c r="G11" i="46"/>
  <c r="H11" i="46"/>
  <c r="I11" i="46"/>
  <c r="J11" i="46"/>
  <c r="K11" i="46"/>
  <c r="L11" i="46"/>
  <c r="M11" i="46"/>
  <c r="G12" i="46"/>
  <c r="H12" i="46"/>
  <c r="I12" i="46"/>
  <c r="J12" i="46"/>
  <c r="K12" i="46"/>
  <c r="L12" i="46"/>
  <c r="M12" i="46"/>
  <c r="G13" i="46"/>
  <c r="H13" i="46"/>
  <c r="I13" i="46"/>
  <c r="J13" i="46"/>
  <c r="K13" i="46"/>
  <c r="L13" i="46"/>
  <c r="M13" i="46"/>
  <c r="N131" i="49"/>
  <c r="H75" i="49"/>
  <c r="J75" i="49"/>
  <c r="H91" i="46"/>
  <c r="J91" i="46"/>
  <c r="G26" i="46"/>
  <c r="I26" i="46"/>
  <c r="G25" i="46"/>
  <c r="I25" i="46"/>
  <c r="G21" i="46"/>
  <c r="I21" i="46"/>
  <c r="G20" i="46"/>
  <c r="I20" i="46"/>
  <c r="J20" i="9"/>
  <c r="G15" i="8"/>
  <c r="H32" i="8"/>
  <c r="L32" i="8"/>
  <c r="H30" i="8"/>
  <c r="L30" i="8"/>
  <c r="G22" i="8"/>
  <c r="I22" i="8"/>
  <c r="G49" i="6"/>
  <c r="H45" i="6"/>
  <c r="K45" i="6"/>
  <c r="G43" i="6"/>
  <c r="I36" i="6"/>
  <c r="G27" i="6"/>
  <c r="I23" i="6"/>
  <c r="G21" i="6"/>
  <c r="K21" i="6"/>
  <c r="G15" i="6"/>
  <c r="G19" i="6"/>
  <c r="G12" i="6"/>
  <c r="G100" i="6"/>
  <c r="H30" i="9"/>
  <c r="J30" i="9"/>
  <c r="L30" i="9"/>
  <c r="G18" i="1"/>
  <c r="I18" i="1"/>
  <c r="G54" i="16"/>
  <c r="H54" i="16"/>
  <c r="I54" i="16"/>
  <c r="J54" i="16"/>
  <c r="K54" i="16"/>
  <c r="L54" i="16"/>
  <c r="G56" i="16"/>
  <c r="H56" i="16"/>
  <c r="I56" i="16"/>
  <c r="J56" i="16"/>
  <c r="K56" i="16"/>
  <c r="L56" i="16"/>
  <c r="G62" i="16"/>
  <c r="H62" i="16"/>
  <c r="I62" i="16"/>
  <c r="J62" i="16"/>
  <c r="K62" i="16"/>
  <c r="L62" i="16"/>
  <c r="G23" i="16"/>
  <c r="H23" i="16"/>
  <c r="G64" i="16"/>
  <c r="H64" i="16"/>
  <c r="I64" i="16"/>
  <c r="J64" i="16"/>
  <c r="K64" i="16"/>
  <c r="L64" i="16"/>
  <c r="G61" i="16"/>
  <c r="H61" i="16"/>
  <c r="I61" i="16"/>
  <c r="J61" i="16"/>
  <c r="K61" i="16"/>
  <c r="L61" i="16"/>
  <c r="L28" i="16"/>
  <c r="J68" i="2"/>
  <c r="J69" i="2"/>
  <c r="H67" i="2"/>
  <c r="H51" i="2"/>
  <c r="H50" i="2"/>
  <c r="G64" i="2"/>
  <c r="K64" i="2"/>
  <c r="J63" i="2"/>
  <c r="H61" i="2"/>
  <c r="K61" i="2"/>
  <c r="J59" i="2"/>
  <c r="J58" i="2"/>
  <c r="J57" i="2"/>
  <c r="J55" i="2"/>
  <c r="H53" i="2"/>
  <c r="K53" i="2"/>
  <c r="H49" i="2"/>
  <c r="H48" i="2"/>
  <c r="J48" i="2"/>
  <c r="I47" i="2"/>
  <c r="G46" i="2"/>
  <c r="H46" i="2"/>
  <c r="H45" i="2"/>
  <c r="K45" i="2"/>
  <c r="I44" i="2"/>
  <c r="I43" i="2"/>
  <c r="G41" i="2"/>
  <c r="H41" i="2"/>
  <c r="I41" i="2"/>
  <c r="J41" i="2"/>
  <c r="K41" i="2"/>
  <c r="L41" i="2"/>
  <c r="G39" i="2"/>
  <c r="H39" i="2"/>
  <c r="I39" i="2"/>
  <c r="J39" i="2"/>
  <c r="K39" i="2"/>
  <c r="L39" i="2"/>
  <c r="G38" i="2"/>
  <c r="I38" i="2"/>
  <c r="J36" i="2"/>
  <c r="H34" i="2"/>
  <c r="K34" i="2"/>
  <c r="G32" i="2"/>
  <c r="I32" i="2"/>
  <c r="H30" i="2"/>
  <c r="J30" i="2"/>
  <c r="H28" i="2"/>
  <c r="J28" i="2"/>
  <c r="H29" i="2"/>
  <c r="J29" i="2"/>
  <c r="H27" i="2"/>
  <c r="J27" i="2"/>
  <c r="H26" i="2"/>
  <c r="L26" i="2"/>
  <c r="G25" i="2"/>
  <c r="I25" i="2"/>
  <c r="J23" i="2"/>
  <c r="H15" i="2"/>
  <c r="L15" i="2"/>
  <c r="H12" i="2"/>
  <c r="L12" i="2"/>
  <c r="G11" i="2"/>
  <c r="G22" i="17"/>
  <c r="K22" i="17"/>
  <c r="K25" i="17"/>
  <c r="F131" i="49"/>
  <c r="G70" i="49"/>
  <c r="H70" i="49"/>
  <c r="I70" i="49"/>
  <c r="J70" i="49"/>
  <c r="K70" i="49"/>
  <c r="L70" i="49"/>
  <c r="M70" i="49"/>
  <c r="G68" i="49"/>
  <c r="H68" i="49"/>
  <c r="I68" i="49"/>
  <c r="J68" i="49"/>
  <c r="K68" i="49"/>
  <c r="L68" i="49"/>
  <c r="M68" i="49"/>
  <c r="G67" i="49"/>
  <c r="H67" i="49"/>
  <c r="I67" i="49"/>
  <c r="J67" i="49"/>
  <c r="K67" i="49"/>
  <c r="L67" i="49"/>
  <c r="M67" i="49"/>
  <c r="G64" i="49"/>
  <c r="H64" i="49"/>
  <c r="I64" i="49"/>
  <c r="J64" i="49"/>
  <c r="K64" i="49"/>
  <c r="L64" i="49"/>
  <c r="M64" i="49"/>
  <c r="G62" i="49"/>
  <c r="H62" i="49"/>
  <c r="I62" i="49"/>
  <c r="J62" i="49"/>
  <c r="K62" i="49"/>
  <c r="L62" i="49"/>
  <c r="M62" i="49"/>
  <c r="H60" i="49"/>
  <c r="I60" i="49"/>
  <c r="J60" i="49"/>
  <c r="K60" i="49"/>
  <c r="L60" i="49"/>
  <c r="M60" i="49"/>
  <c r="G58" i="49"/>
  <c r="H58" i="49"/>
  <c r="I58" i="49"/>
  <c r="J58" i="49"/>
  <c r="K58" i="49"/>
  <c r="L58" i="49"/>
  <c r="M58" i="49"/>
  <c r="G52" i="49"/>
  <c r="H52" i="49"/>
  <c r="G53" i="49"/>
  <c r="H53" i="49"/>
  <c r="I53" i="49"/>
  <c r="J53" i="49"/>
  <c r="K53" i="49"/>
  <c r="L53" i="49"/>
  <c r="M53" i="49"/>
  <c r="G54" i="49"/>
  <c r="H54" i="49"/>
  <c r="I54" i="49"/>
  <c r="J54" i="49"/>
  <c r="K54" i="49"/>
  <c r="L54" i="49"/>
  <c r="M54" i="49"/>
  <c r="G55" i="49"/>
  <c r="H55" i="49"/>
  <c r="I55" i="49"/>
  <c r="J55" i="49"/>
  <c r="K55" i="49"/>
  <c r="L55" i="49"/>
  <c r="M55" i="49"/>
  <c r="G56" i="49"/>
  <c r="H56" i="49"/>
  <c r="I56" i="49"/>
  <c r="J56" i="49"/>
  <c r="K56" i="49"/>
  <c r="L56" i="49"/>
  <c r="M56" i="49"/>
  <c r="G57" i="49"/>
  <c r="H57" i="49"/>
  <c r="I57" i="49"/>
  <c r="J57" i="49"/>
  <c r="K57" i="49"/>
  <c r="L57" i="49"/>
  <c r="M57" i="49"/>
  <c r="G51" i="49"/>
  <c r="H51" i="49"/>
  <c r="I51" i="49"/>
  <c r="J51" i="49"/>
  <c r="K51" i="49"/>
  <c r="L51" i="49"/>
  <c r="M51" i="49"/>
  <c r="G49" i="49"/>
  <c r="H49" i="49"/>
  <c r="I49" i="49"/>
  <c r="J49" i="49"/>
  <c r="K49" i="49"/>
  <c r="L49" i="49"/>
  <c r="M49" i="49"/>
  <c r="G47" i="49"/>
  <c r="H47" i="49"/>
  <c r="I47" i="49"/>
  <c r="J47" i="49"/>
  <c r="K47" i="49"/>
  <c r="L47" i="49"/>
  <c r="M47" i="49"/>
  <c r="G46" i="49"/>
  <c r="H46" i="49"/>
  <c r="I46" i="49"/>
  <c r="J46" i="49"/>
  <c r="K46" i="49"/>
  <c r="L46" i="49"/>
  <c r="M46" i="49"/>
  <c r="G45" i="49"/>
  <c r="H45" i="49"/>
  <c r="I45" i="49"/>
  <c r="J45" i="49"/>
  <c r="K45" i="49"/>
  <c r="L45" i="49"/>
  <c r="M45" i="49"/>
  <c r="G41" i="49"/>
  <c r="H41" i="49"/>
  <c r="I41" i="49"/>
  <c r="J41" i="49"/>
  <c r="K41" i="49"/>
  <c r="L41" i="49"/>
  <c r="M41" i="49"/>
  <c r="G40" i="49"/>
  <c r="H40" i="49"/>
  <c r="G38" i="49"/>
  <c r="H38" i="49"/>
  <c r="I38" i="49"/>
  <c r="J38" i="49"/>
  <c r="K38" i="49"/>
  <c r="L38" i="49"/>
  <c r="M38" i="49"/>
  <c r="G37" i="49"/>
  <c r="H37" i="49"/>
  <c r="I37" i="49"/>
  <c r="J37" i="49"/>
  <c r="K37" i="49"/>
  <c r="L37" i="49"/>
  <c r="M37" i="49"/>
  <c r="G36" i="49"/>
  <c r="H36" i="49"/>
  <c r="I36" i="49"/>
  <c r="J36" i="49"/>
  <c r="K36" i="49"/>
  <c r="L36" i="49"/>
  <c r="M36" i="49"/>
  <c r="G34" i="49"/>
  <c r="H34" i="49"/>
  <c r="I34" i="49"/>
  <c r="J34" i="49"/>
  <c r="K34" i="49"/>
  <c r="L34" i="49"/>
  <c r="M34" i="49"/>
  <c r="G32" i="49"/>
  <c r="H32" i="49"/>
  <c r="I32" i="49"/>
  <c r="J32" i="49"/>
  <c r="K32" i="49"/>
  <c r="L32" i="49"/>
  <c r="M32" i="49"/>
  <c r="G30" i="49"/>
  <c r="H30" i="49"/>
  <c r="I30" i="49"/>
  <c r="J30" i="49"/>
  <c r="K30" i="49"/>
  <c r="L30" i="49"/>
  <c r="M30" i="49"/>
  <c r="G29" i="49"/>
  <c r="H29" i="49"/>
  <c r="I29" i="49"/>
  <c r="G11" i="9"/>
  <c r="G12" i="9"/>
  <c r="G13" i="9"/>
  <c r="G38" i="9"/>
  <c r="G39" i="9"/>
  <c r="G41" i="9"/>
  <c r="G42" i="9"/>
  <c r="G43" i="9"/>
  <c r="G44" i="9"/>
  <c r="G45" i="9"/>
  <c r="G46" i="9"/>
  <c r="H14" i="9"/>
  <c r="H68" i="9"/>
  <c r="H15" i="9"/>
  <c r="H16" i="9"/>
  <c r="H17" i="9"/>
  <c r="H18" i="9"/>
  <c r="H21" i="9"/>
  <c r="H22" i="9"/>
  <c r="H23" i="9"/>
  <c r="H25" i="9"/>
  <c r="H26" i="9"/>
  <c r="H27" i="9"/>
  <c r="H28" i="9"/>
  <c r="H29" i="9"/>
  <c r="H31" i="9"/>
  <c r="H32" i="9"/>
  <c r="H33" i="9"/>
  <c r="H34" i="9"/>
  <c r="H35" i="9"/>
  <c r="H36" i="9"/>
  <c r="H37" i="9"/>
  <c r="I11" i="9"/>
  <c r="I12" i="9"/>
  <c r="I13" i="9"/>
  <c r="I38" i="9"/>
  <c r="I39" i="9"/>
  <c r="I41" i="9"/>
  <c r="I42" i="9"/>
  <c r="I68" i="9"/>
  <c r="I43" i="9"/>
  <c r="I44" i="9"/>
  <c r="I45" i="9"/>
  <c r="I46" i="9"/>
  <c r="J14" i="9"/>
  <c r="J15" i="9"/>
  <c r="J16" i="9"/>
  <c r="J17" i="9"/>
  <c r="J18" i="9"/>
  <c r="J21" i="9"/>
  <c r="J22" i="9"/>
  <c r="J23" i="9"/>
  <c r="J25" i="9"/>
  <c r="J26" i="9"/>
  <c r="J27" i="9"/>
  <c r="J28" i="9"/>
  <c r="J29" i="9"/>
  <c r="J31" i="9"/>
  <c r="J32" i="9"/>
  <c r="J33" i="9"/>
  <c r="J34" i="9"/>
  <c r="J35" i="9"/>
  <c r="J36" i="9"/>
  <c r="J37" i="9"/>
  <c r="K11" i="9"/>
  <c r="K12" i="9"/>
  <c r="K68" i="9"/>
  <c r="K13" i="9"/>
  <c r="K38" i="9"/>
  <c r="K39" i="9"/>
  <c r="K41" i="9"/>
  <c r="K42" i="9"/>
  <c r="K43" i="9"/>
  <c r="K44" i="9"/>
  <c r="K45" i="9"/>
  <c r="K46" i="9"/>
  <c r="L14" i="9"/>
  <c r="L15" i="9"/>
  <c r="L68" i="9"/>
  <c r="L16" i="9"/>
  <c r="L17" i="9"/>
  <c r="L18" i="9"/>
  <c r="L21" i="9"/>
  <c r="L22" i="9"/>
  <c r="L23" i="9"/>
  <c r="L25" i="9"/>
  <c r="L26" i="9"/>
  <c r="L27" i="9"/>
  <c r="L28" i="9"/>
  <c r="L29" i="9"/>
  <c r="L31" i="9"/>
  <c r="L32" i="9"/>
  <c r="L33" i="9"/>
  <c r="L34" i="9"/>
  <c r="L35" i="9"/>
  <c r="L36" i="9"/>
  <c r="L37" i="9"/>
  <c r="J25" i="17"/>
  <c r="I25" i="17"/>
  <c r="H25" i="17"/>
  <c r="F25" i="17"/>
  <c r="G22" i="10"/>
  <c r="I22" i="10"/>
  <c r="I104" i="10"/>
  <c r="G23" i="10"/>
  <c r="I23" i="10"/>
  <c r="L23" i="10"/>
  <c r="L24" i="8"/>
  <c r="L26" i="8"/>
  <c r="L27" i="8"/>
  <c r="L28" i="8"/>
  <c r="L29" i="8"/>
  <c r="L34" i="8"/>
  <c r="L35" i="8"/>
  <c r="L36" i="8"/>
  <c r="L37" i="8"/>
  <c r="L38" i="8"/>
  <c r="L46" i="8"/>
  <c r="L47" i="8"/>
  <c r="L48" i="8"/>
  <c r="L49" i="8"/>
  <c r="H24" i="8"/>
  <c r="H26" i="8"/>
  <c r="H27" i="8"/>
  <c r="H28" i="8"/>
  <c r="H29" i="8"/>
  <c r="H34" i="8"/>
  <c r="H35" i="8"/>
  <c r="H36" i="8"/>
  <c r="H37" i="8"/>
  <c r="H38" i="8"/>
  <c r="H46" i="8"/>
  <c r="H47" i="8"/>
  <c r="H48" i="8"/>
  <c r="H49" i="8"/>
  <c r="I23" i="8"/>
  <c r="I40" i="8"/>
  <c r="I41" i="8"/>
  <c r="I42" i="8"/>
  <c r="I43" i="8"/>
  <c r="I44" i="8"/>
  <c r="I45" i="8"/>
  <c r="I50" i="8"/>
  <c r="I51" i="8"/>
  <c r="I52" i="8"/>
  <c r="I53" i="8"/>
  <c r="I54" i="8"/>
  <c r="I55" i="8"/>
  <c r="J24" i="8"/>
  <c r="J26" i="8"/>
  <c r="J27" i="8"/>
  <c r="J28" i="8"/>
  <c r="J29" i="8"/>
  <c r="J34" i="8"/>
  <c r="J35" i="8"/>
  <c r="J36" i="8"/>
  <c r="J37" i="8"/>
  <c r="J38" i="8"/>
  <c r="J46" i="8"/>
  <c r="J47" i="8"/>
  <c r="J48" i="8"/>
  <c r="J49" i="8"/>
  <c r="K23" i="8"/>
  <c r="K40" i="8"/>
  <c r="K41" i="8"/>
  <c r="K42" i="8"/>
  <c r="K43" i="8"/>
  <c r="K44" i="8"/>
  <c r="K45" i="8"/>
  <c r="K50" i="8"/>
  <c r="K51" i="8"/>
  <c r="K52" i="8"/>
  <c r="K53" i="8"/>
  <c r="K54" i="8"/>
  <c r="K55" i="8"/>
  <c r="G23" i="8"/>
  <c r="G40" i="8"/>
  <c r="G41" i="8"/>
  <c r="G42" i="8"/>
  <c r="G43" i="8"/>
  <c r="G44" i="8"/>
  <c r="G45" i="8"/>
  <c r="G50" i="8"/>
  <c r="G51" i="8"/>
  <c r="G52" i="8"/>
  <c r="G53" i="8"/>
  <c r="G54" i="8"/>
  <c r="G55" i="8"/>
  <c r="H38" i="6"/>
  <c r="H100" i="6"/>
  <c r="H39" i="6"/>
  <c r="I39" i="6"/>
  <c r="J39" i="6"/>
  <c r="K39" i="6"/>
  <c r="L39" i="6"/>
  <c r="L100" i="6"/>
  <c r="G17" i="1"/>
  <c r="G75" i="1"/>
  <c r="J32" i="8"/>
  <c r="L28" i="2"/>
  <c r="K95" i="2"/>
  <c r="K88" i="2"/>
  <c r="K84" i="2"/>
  <c r="J15" i="2"/>
  <c r="K71" i="2"/>
  <c r="I23" i="16"/>
  <c r="L75" i="49"/>
  <c r="I39" i="16"/>
  <c r="J39" i="16"/>
  <c r="K39" i="16"/>
  <c r="L39" i="16"/>
  <c r="J23" i="16"/>
  <c r="K23" i="16"/>
  <c r="L23" i="16"/>
  <c r="G25" i="17"/>
  <c r="I41" i="1"/>
  <c r="K26" i="1"/>
  <c r="J63" i="1"/>
  <c r="I68" i="1"/>
  <c r="H11" i="2"/>
  <c r="I11" i="2"/>
  <c r="K32" i="2"/>
  <c r="K25" i="46"/>
  <c r="K111" i="49"/>
  <c r="L111" i="49"/>
  <c r="M111" i="49"/>
  <c r="K22" i="8"/>
  <c r="K25" i="2"/>
  <c r="L48" i="2"/>
  <c r="K86" i="2"/>
  <c r="K38" i="2"/>
  <c r="L27" i="2"/>
  <c r="L30" i="2"/>
  <c r="K89" i="2"/>
  <c r="K93" i="2"/>
  <c r="J12" i="2"/>
  <c r="L29" i="2"/>
  <c r="G100" i="2"/>
  <c r="J26" i="2"/>
  <c r="L46" i="2"/>
  <c r="J46" i="2"/>
  <c r="K90" i="2"/>
  <c r="I24" i="6"/>
  <c r="K58" i="1"/>
  <c r="I23" i="1"/>
  <c r="H17" i="1"/>
  <c r="L65" i="1"/>
  <c r="L42" i="1"/>
  <c r="L66" i="1"/>
  <c r="I17" i="1"/>
  <c r="G131" i="49"/>
  <c r="L112" i="49"/>
  <c r="K15" i="8"/>
  <c r="K59" i="6"/>
  <c r="I15" i="8"/>
  <c r="K62" i="6"/>
  <c r="I12" i="6"/>
  <c r="J68" i="9"/>
  <c r="G68" i="9"/>
  <c r="J11" i="2"/>
  <c r="I100" i="2"/>
  <c r="H100" i="2"/>
  <c r="M40" i="49"/>
  <c r="J117" i="49"/>
  <c r="G104" i="10"/>
  <c r="L22" i="10"/>
  <c r="L104" i="10"/>
  <c r="K11" i="2"/>
  <c r="J100" i="2"/>
  <c r="K117" i="49"/>
  <c r="L117" i="49"/>
  <c r="M117" i="49"/>
  <c r="L11" i="2"/>
  <c r="L100" i="2"/>
  <c r="K100" i="2"/>
  <c r="H75" i="1"/>
  <c r="K18" i="1"/>
  <c r="L45" i="1"/>
  <c r="L75" i="1"/>
  <c r="J17" i="1"/>
  <c r="K70" i="1"/>
  <c r="K56" i="1"/>
  <c r="K60" i="1"/>
  <c r="I60" i="1"/>
  <c r="J60" i="1"/>
  <c r="I56" i="1"/>
  <c r="J56" i="1"/>
  <c r="K72" i="1"/>
  <c r="J30" i="8"/>
  <c r="K16" i="16"/>
  <c r="I34" i="16"/>
  <c r="I27" i="16"/>
  <c r="K22" i="16"/>
  <c r="L22" i="16"/>
  <c r="I32" i="16"/>
  <c r="K32" i="16"/>
  <c r="K12" i="16"/>
  <c r="K18" i="16"/>
  <c r="K14" i="16"/>
  <c r="K20" i="16"/>
  <c r="I38" i="6"/>
  <c r="J38" i="6"/>
  <c r="I75" i="1"/>
  <c r="J75" i="1"/>
  <c r="K17" i="1"/>
  <c r="K75" i="1"/>
  <c r="J100" i="6"/>
  <c r="K38" i="6"/>
  <c r="K100" i="6"/>
  <c r="I100" i="6"/>
  <c r="M20" i="46"/>
  <c r="K20" i="46"/>
  <c r="H10" i="46"/>
  <c r="H182" i="46"/>
  <c r="G182" i="46"/>
  <c r="K26" i="46"/>
  <c r="K21" i="46"/>
  <c r="L175" i="46"/>
  <c r="I52" i="49"/>
  <c r="J52" i="49"/>
  <c r="K52" i="49"/>
  <c r="L52" i="49"/>
  <c r="M52" i="49"/>
  <c r="H131" i="49"/>
  <c r="J29" i="49"/>
  <c r="I40" i="49"/>
  <c r="I131" i="49"/>
  <c r="K40" i="49"/>
  <c r="I10" i="46"/>
  <c r="I182" i="46"/>
  <c r="J131" i="49"/>
  <c r="K29" i="49"/>
  <c r="J10" i="46"/>
  <c r="J182" i="46"/>
  <c r="L29" i="49"/>
  <c r="K131" i="49"/>
  <c r="K10" i="46"/>
  <c r="K182" i="46"/>
  <c r="L131" i="49"/>
  <c r="M29" i="49"/>
  <c r="M131" i="49"/>
  <c r="L10" i="46"/>
  <c r="L182" i="46"/>
  <c r="M10" i="46"/>
  <c r="M182" i="46"/>
</calcChain>
</file>

<file path=xl/sharedStrings.xml><?xml version="1.0" encoding="utf-8"?>
<sst xmlns="http://schemas.openxmlformats.org/spreadsheetml/2006/main" count="3689" uniqueCount="1398">
  <si>
    <t>2р в нед</t>
  </si>
  <si>
    <t>Молодежная,92</t>
  </si>
  <si>
    <t>Блохина,25</t>
  </si>
  <si>
    <t>Блохина,3</t>
  </si>
  <si>
    <t>Дзержинского,9,11</t>
  </si>
  <si>
    <t>Молодёжная,12</t>
  </si>
  <si>
    <t>Молодёжная,16</t>
  </si>
  <si>
    <t>Рамонок</t>
  </si>
  <si>
    <t>Молодёжная,14</t>
  </si>
  <si>
    <t>Молодёжная,1а</t>
  </si>
  <si>
    <t>Молодёжная,5</t>
  </si>
  <si>
    <t>Парковая,2б</t>
  </si>
  <si>
    <t>Наименов.   объекта</t>
  </si>
  <si>
    <t>ГРАФИК № 18( задняя загрузка)</t>
  </si>
  <si>
    <t>Молодежная,82-84</t>
  </si>
  <si>
    <t>5р в нед</t>
  </si>
  <si>
    <t>_________________СН.Велюго</t>
  </si>
  <si>
    <t>диспетчер</t>
  </si>
  <si>
    <t>_____________СН.Велюго</t>
  </si>
  <si>
    <t>Молодёжная,30,32,34</t>
  </si>
  <si>
    <t>Молодёжная,30</t>
  </si>
  <si>
    <t>Молоедёжная,35</t>
  </si>
  <si>
    <t>Молодёжная,37</t>
  </si>
  <si>
    <t>Молодёжная,39</t>
  </si>
  <si>
    <t>Молодёжная,41</t>
  </si>
  <si>
    <t>Молодежная,166а</t>
  </si>
  <si>
    <t>6р в нед</t>
  </si>
  <si>
    <t>ГК Коленвал</t>
  </si>
  <si>
    <t>Трамвайное кольцо</t>
  </si>
  <si>
    <t>4 р в мес</t>
  </si>
  <si>
    <t>А.В.Закревский</t>
  </si>
  <si>
    <t>А.В.Куликов</t>
  </si>
  <si>
    <t>В.Е.Пасиков</t>
  </si>
  <si>
    <t>Н.И.Серпуть</t>
  </si>
  <si>
    <t>Парковая</t>
  </si>
  <si>
    <t>Я Коласа,16</t>
  </si>
  <si>
    <t>Я.Коласа,18</t>
  </si>
  <si>
    <t>Я.Коласа,55</t>
  </si>
  <si>
    <t>Я.Коласа,14</t>
  </si>
  <si>
    <t>Я.Коласа,20а</t>
  </si>
  <si>
    <t>Я.Коласа,46</t>
  </si>
  <si>
    <t>Я.Коласа,12</t>
  </si>
  <si>
    <t>Я.Коласа,10</t>
  </si>
  <si>
    <t>200/1</t>
  </si>
  <si>
    <t>Белагропромбанк</t>
  </si>
  <si>
    <t>РКЦ №5</t>
  </si>
  <si>
    <t>Молодежная,168</t>
  </si>
  <si>
    <t>Молодежная,180/2</t>
  </si>
  <si>
    <t>Молодежная,180/1</t>
  </si>
  <si>
    <t>Молодежная,180</t>
  </si>
  <si>
    <t>ЧТУП Наши детки</t>
  </si>
  <si>
    <t>Молодежная,178</t>
  </si>
  <si>
    <t>ЧТУП Солид плюс</t>
  </si>
  <si>
    <t>Молодежная,178 а</t>
  </si>
  <si>
    <t>Ставер Людмила</t>
  </si>
  <si>
    <t>Молодежная,231</t>
  </si>
  <si>
    <t>Молодежная,233</t>
  </si>
  <si>
    <t>Молодежная,235</t>
  </si>
  <si>
    <t>Молодежная,213</t>
  </si>
  <si>
    <t>148/1</t>
  </si>
  <si>
    <t>Приорбанк</t>
  </si>
  <si>
    <t>Василевцы,18</t>
  </si>
  <si>
    <t>Василевцы,20</t>
  </si>
  <si>
    <t>Молодежная,245</t>
  </si>
  <si>
    <t>"ДОНЖОН"</t>
  </si>
  <si>
    <t>пивоварня</t>
  </si>
  <si>
    <t>Молодежная, 200</t>
  </si>
  <si>
    <t>коттеджи</t>
  </si>
  <si>
    <t>Молодежная,160</t>
  </si>
  <si>
    <t>Молодежная,164</t>
  </si>
  <si>
    <t>Я.Коласа,92</t>
  </si>
  <si>
    <t>Я.Коласа,92 а</t>
  </si>
  <si>
    <t>Я.Коласа,94</t>
  </si>
  <si>
    <t>Генова 2</t>
  </si>
  <si>
    <t>Генова 4</t>
  </si>
  <si>
    <t>Генова 6</t>
  </si>
  <si>
    <t>Генова 8</t>
  </si>
  <si>
    <t>Генова,14</t>
  </si>
  <si>
    <t>Я.Коласа,96</t>
  </si>
  <si>
    <t>Я.Коласа, 82</t>
  </si>
  <si>
    <t>Я.Коласа, 82А</t>
  </si>
  <si>
    <t>Я.Коласа,84</t>
  </si>
  <si>
    <t>Я.Коласа,84 А</t>
  </si>
  <si>
    <t>Я.Коласа,78</t>
  </si>
  <si>
    <t>Нефтяников 1Б</t>
  </si>
  <si>
    <t>ИП Чопоров С.А.</t>
  </si>
  <si>
    <t>Золотой карась</t>
  </si>
  <si>
    <t>Нефтяников 3</t>
  </si>
  <si>
    <t>Нефтяников 13</t>
  </si>
  <si>
    <t>Нефтяников 15</t>
  </si>
  <si>
    <t>Денисова,2а</t>
  </si>
  <si>
    <t>Белпромизоляция</t>
  </si>
  <si>
    <t>Денисова,4</t>
  </si>
  <si>
    <t>Денисова,8</t>
  </si>
  <si>
    <t>Денисова,16</t>
  </si>
  <si>
    <t>Василевцы,8</t>
  </si>
  <si>
    <t>Василевцы,8 а</t>
  </si>
  <si>
    <t>Василевцы,7</t>
  </si>
  <si>
    <t>Специалист  по ТКО</t>
  </si>
  <si>
    <t>ГРАФИК № 9</t>
  </si>
  <si>
    <t>произ.база</t>
  </si>
  <si>
    <t>пер.Почтовый</t>
  </si>
  <si>
    <t>ул.Маргелова</t>
  </si>
  <si>
    <t>ул.Железнодорожная</t>
  </si>
  <si>
    <t>ул.Озерная</t>
  </si>
  <si>
    <t>ул.Лесная</t>
  </si>
  <si>
    <t>ул.Базарная</t>
  </si>
  <si>
    <t>Ул.Садовая</t>
  </si>
  <si>
    <t>ул.Цветочная</t>
  </si>
  <si>
    <t>ул.2-ая Лесная</t>
  </si>
  <si>
    <t>ул.Школьная</t>
  </si>
  <si>
    <t>ул.Привокзальная</t>
  </si>
  <si>
    <t>ул.2-я Школьная</t>
  </si>
  <si>
    <t>ул.Набережная</t>
  </si>
  <si>
    <t>ул.Парковая</t>
  </si>
  <si>
    <t>Финский поселок</t>
  </si>
  <si>
    <t>ул.Нахимова</t>
  </si>
  <si>
    <t>пер.Строителей</t>
  </si>
  <si>
    <t>ул.Репина</t>
  </si>
  <si>
    <t>ул.Сурикова</t>
  </si>
  <si>
    <t>ул.Лермонтова</t>
  </si>
  <si>
    <t>ул.Левитана</t>
  </si>
  <si>
    <t>Церковь Христиан</t>
  </si>
  <si>
    <t>пер.Строителей,7</t>
  </si>
  <si>
    <t>1 р в 3 мес</t>
  </si>
  <si>
    <t>ЧПТУП Белы парасон</t>
  </si>
  <si>
    <t>Блохина,16</t>
  </si>
  <si>
    <t>Мебель Микс</t>
  </si>
  <si>
    <t>109</t>
  </si>
  <si>
    <t>кладбище</t>
  </si>
  <si>
    <t>Шнитки</t>
  </si>
  <si>
    <t>Северное</t>
  </si>
  <si>
    <t>Глинище</t>
  </si>
  <si>
    <t>Виторжье</t>
  </si>
  <si>
    <t>СТ Двина</t>
  </si>
  <si>
    <t>д.Охотница</t>
  </si>
  <si>
    <t>пос.Междуречье</t>
  </si>
  <si>
    <t>ФК "Нафтан"</t>
  </si>
  <si>
    <t>футбольный клуб</t>
  </si>
  <si>
    <t>кап.строение</t>
  </si>
  <si>
    <t>ул.Мирная, 4а</t>
  </si>
  <si>
    <t>Парковая,2а</t>
  </si>
  <si>
    <t>ИП Сотишвили</t>
  </si>
  <si>
    <t>Слободская</t>
  </si>
  <si>
    <t>Библиотека</t>
  </si>
  <si>
    <t>ПСК-1</t>
  </si>
  <si>
    <t>СШ № 4,БШ№13</t>
  </si>
  <si>
    <t>Молодежная,130</t>
  </si>
  <si>
    <t>Банк</t>
  </si>
  <si>
    <t>Дружбы,4</t>
  </si>
  <si>
    <t>50/2</t>
  </si>
  <si>
    <t>Дружбы,2</t>
  </si>
  <si>
    <t>мастерская</t>
  </si>
  <si>
    <t>Молодежная,136</t>
  </si>
  <si>
    <t>СШ № 7</t>
  </si>
  <si>
    <t>Дружбы,7</t>
  </si>
  <si>
    <t>СШ № 9</t>
  </si>
  <si>
    <t>Дружбы,7а</t>
  </si>
  <si>
    <t>м-н "Мила"</t>
  </si>
  <si>
    <t>Дружбы,10</t>
  </si>
  <si>
    <t>Стройконтинент</t>
  </si>
  <si>
    <t>Дружбы 10</t>
  </si>
  <si>
    <t>Олимпийская,8</t>
  </si>
  <si>
    <t>Прокуратура</t>
  </si>
  <si>
    <t>администр.здание</t>
  </si>
  <si>
    <t>Молодежная, 155а</t>
  </si>
  <si>
    <t>ЗАГС</t>
  </si>
  <si>
    <t>Молодежная, 155</t>
  </si>
  <si>
    <t>Вектор</t>
  </si>
  <si>
    <t>Молодежная,152</t>
  </si>
  <si>
    <t>Молодежная,138а</t>
  </si>
  <si>
    <t>УЧТП Солид плюс</t>
  </si>
  <si>
    <t>Крышталь</t>
  </si>
  <si>
    <t>Молодежная,150</t>
  </si>
  <si>
    <t>Молодежная,133</t>
  </si>
  <si>
    <t>Молодежная,131</t>
  </si>
  <si>
    <t>Д/с № 22</t>
  </si>
  <si>
    <t>Молодежная 129</t>
  </si>
  <si>
    <t>ЦВР</t>
  </si>
  <si>
    <t>Гимназия(СШ№6)</t>
  </si>
  <si>
    <t>Молодежная,107</t>
  </si>
  <si>
    <t>Д/С № 17</t>
  </si>
  <si>
    <t>Молодежная,97</t>
  </si>
  <si>
    <t>Д/С № 15</t>
  </si>
  <si>
    <t>Молодежная,93</t>
  </si>
  <si>
    <t>Я.Коласа,74</t>
  </si>
  <si>
    <t>Молодежная,195</t>
  </si>
  <si>
    <t>Я.Коласа,60</t>
  </si>
  <si>
    <t>д/с № 31</t>
  </si>
  <si>
    <t>Молодежная,163</t>
  </si>
  <si>
    <t>Я.Коласа,58</t>
  </si>
  <si>
    <t>206/1</t>
  </si>
  <si>
    <t>Энергосбыт</t>
  </si>
  <si>
    <t>Молодежная,173</t>
  </si>
  <si>
    <t>Я.Коласа,56</t>
  </si>
  <si>
    <t>Я.Коласа,54</t>
  </si>
  <si>
    <t>Первостроителей, 1</t>
  </si>
  <si>
    <t>д/с № 28</t>
  </si>
  <si>
    <t>Олимпийская,7</t>
  </si>
  <si>
    <t>д/с№3</t>
  </si>
  <si>
    <t>Дружбы,15</t>
  </si>
  <si>
    <t>д/с № 26</t>
  </si>
  <si>
    <t>д/с № 32</t>
  </si>
  <si>
    <t>Молодежная,143</t>
  </si>
  <si>
    <t>д/с № 30</t>
  </si>
  <si>
    <t>Молодежная,151</t>
  </si>
  <si>
    <t>Молодежная,153</t>
  </si>
  <si>
    <t>д/с № 9</t>
  </si>
  <si>
    <t>Молодежная,60</t>
  </si>
  <si>
    <t>д/с №11</t>
  </si>
  <si>
    <t>Молодежная,63</t>
  </si>
  <si>
    <t>д/с № 4</t>
  </si>
  <si>
    <t>Молодежная,42</t>
  </si>
  <si>
    <t>соц.-педаг. центр</t>
  </si>
  <si>
    <t>Калинина,14</t>
  </si>
  <si>
    <t>д/с № 13</t>
  </si>
  <si>
    <t>Калинина,12</t>
  </si>
  <si>
    <t>д/с № 16 ЦРР</t>
  </si>
  <si>
    <t>Молодежная,114</t>
  </si>
  <si>
    <t>д/с № 18</t>
  </si>
  <si>
    <t>Молодежная,108</t>
  </si>
  <si>
    <t>д/с № 19</t>
  </si>
  <si>
    <t>Молодежная,113</t>
  </si>
  <si>
    <t>д/с № 20</t>
  </si>
  <si>
    <t>д/с № 25</t>
  </si>
  <si>
    <t>Комсомольская,17</t>
  </si>
  <si>
    <t>д/с № 21</t>
  </si>
  <si>
    <t>Я.Купалы,5</t>
  </si>
  <si>
    <t>ЦКРО(д/с№24)</t>
  </si>
  <si>
    <t>Я.Купалы,16</t>
  </si>
  <si>
    <t>д/с № 23</t>
  </si>
  <si>
    <t>Молодежная,81</t>
  </si>
  <si>
    <t>ООО "СМ"</t>
  </si>
  <si>
    <t>адм-произ.здание</t>
  </si>
  <si>
    <t>Рижский,8</t>
  </si>
  <si>
    <t>Флаер Полоцк</t>
  </si>
  <si>
    <t>база</t>
  </si>
  <si>
    <t>Рижский,12а</t>
  </si>
  <si>
    <t>м-н "Домовой</t>
  </si>
  <si>
    <t>Рижский,2</t>
  </si>
  <si>
    <t>ТехСнабСервис</t>
  </si>
  <si>
    <t>Рижский,12</t>
  </si>
  <si>
    <t>Еронько,13</t>
  </si>
  <si>
    <t>Еронько,2</t>
  </si>
  <si>
    <t>Еронько,3</t>
  </si>
  <si>
    <t>Еронько,10</t>
  </si>
  <si>
    <t>Еронько,11</t>
  </si>
  <si>
    <t>Денисова,2</t>
  </si>
  <si>
    <t>р-н авт.Подкастел.</t>
  </si>
  <si>
    <t>Молодежная,99</t>
  </si>
  <si>
    <t>ИП Сухобрус</t>
  </si>
  <si>
    <t>пар.Алиса</t>
  </si>
  <si>
    <t>Молодежная,135а</t>
  </si>
  <si>
    <t>Молодежная,129а</t>
  </si>
  <si>
    <t>ИМНС</t>
  </si>
  <si>
    <t>НЦГиЭ</t>
  </si>
  <si>
    <t>дом книги</t>
  </si>
  <si>
    <t>Молодежная,165</t>
  </si>
  <si>
    <t>Молодежная,167</t>
  </si>
  <si>
    <t>Армейская,2,37,33</t>
  </si>
  <si>
    <t>ИП Попова</t>
  </si>
  <si>
    <t>прод.маг.</t>
  </si>
  <si>
    <t>р-н дома Армейская 33</t>
  </si>
  <si>
    <t>Армейская,28</t>
  </si>
  <si>
    <t>Армейская,29</t>
  </si>
  <si>
    <t>Армейская,30</t>
  </si>
  <si>
    <t>1765</t>
  </si>
  <si>
    <t>Антонина Лайн</t>
  </si>
  <si>
    <t>Армейская,51</t>
  </si>
  <si>
    <t>Армейская,96</t>
  </si>
  <si>
    <t>Анпласт</t>
  </si>
  <si>
    <t>адм.быт.здание</t>
  </si>
  <si>
    <t>д.Гвоздово</t>
  </si>
  <si>
    <t>д.Гвоздово, цен. 45б</t>
  </si>
  <si>
    <t>Наши Детки</t>
  </si>
  <si>
    <t>773</t>
  </si>
  <si>
    <t>УОР</t>
  </si>
  <si>
    <t>училище</t>
  </si>
  <si>
    <t>Велье-2</t>
  </si>
  <si>
    <t>2491</t>
  </si>
  <si>
    <t>СнэксКо</t>
  </si>
  <si>
    <t>Армейская,1</t>
  </si>
  <si>
    <t>Армейская,10,12,22</t>
  </si>
  <si>
    <t>аптека №152</t>
  </si>
  <si>
    <t>Армейская,13</t>
  </si>
  <si>
    <t>24</t>
  </si>
  <si>
    <t>школа-гимназия №15</t>
  </si>
  <si>
    <t>Базарная,7а</t>
  </si>
  <si>
    <t>Армейская,20</t>
  </si>
  <si>
    <t>детский сад №1</t>
  </si>
  <si>
    <t>Армейская,22</t>
  </si>
  <si>
    <t>Армейская,26,27</t>
  </si>
  <si>
    <t>Армейская, 86</t>
  </si>
  <si>
    <t>котельная 1</t>
  </si>
  <si>
    <t>Армейская, 89</t>
  </si>
  <si>
    <t>ГК Полёт</t>
  </si>
  <si>
    <t>И.П.Монако Т.И.</t>
  </si>
  <si>
    <t>м-н запчастей</t>
  </si>
  <si>
    <t>узел электросвязи</t>
  </si>
  <si>
    <t>Армейская,38</t>
  </si>
  <si>
    <t>Библиотека №8</t>
  </si>
  <si>
    <t>Армейская,39</t>
  </si>
  <si>
    <t>произ.участок</t>
  </si>
  <si>
    <t>Армейская,42</t>
  </si>
  <si>
    <t>1159</t>
  </si>
  <si>
    <t>Макс Дивани</t>
  </si>
  <si>
    <t>пр.база</t>
  </si>
  <si>
    <t>Армейская,54</t>
  </si>
  <si>
    <t>1775</t>
  </si>
  <si>
    <t>ООО Кристелла</t>
  </si>
  <si>
    <t>Армейская,61</t>
  </si>
  <si>
    <t>354</t>
  </si>
  <si>
    <t>Интэп</t>
  </si>
  <si>
    <t>адм.быт.сдание</t>
  </si>
  <si>
    <t>Армейская,62</t>
  </si>
  <si>
    <t>детский сад №37</t>
  </si>
  <si>
    <t>Армейская,67</t>
  </si>
  <si>
    <t>355</t>
  </si>
  <si>
    <t>ПКК КМД</t>
  </si>
  <si>
    <t>Армейская 70</t>
  </si>
  <si>
    <t>ЧПТУП"Инстел"</t>
  </si>
  <si>
    <t>Армейская 81</t>
  </si>
  <si>
    <t>13</t>
  </si>
  <si>
    <t>амбулатория</t>
  </si>
  <si>
    <t>1392</t>
  </si>
  <si>
    <t>ООО Кварта Мебель</t>
  </si>
  <si>
    <t>Армейская 81а, зд. 4/185</t>
  </si>
  <si>
    <t>адм.склад.здание</t>
  </si>
  <si>
    <t>Садовая,15а</t>
  </si>
  <si>
    <t>226</t>
  </si>
  <si>
    <t>отделение связи</t>
  </si>
  <si>
    <t>Садовая,21</t>
  </si>
  <si>
    <t>Электропоставка</t>
  </si>
  <si>
    <t>Озёрная,132</t>
  </si>
  <si>
    <t>по зв. (по ф)</t>
  </si>
  <si>
    <t>50/5</t>
  </si>
  <si>
    <t>дет.школа искусств</t>
  </si>
  <si>
    <t>Школьная, 2</t>
  </si>
  <si>
    <t>по заявке</t>
  </si>
  <si>
    <t>в/ч №44943</t>
  </si>
  <si>
    <t>войсковая часть</t>
  </si>
  <si>
    <t>аэродром</t>
  </si>
  <si>
    <t>№ дог-ра</t>
  </si>
  <si>
    <t>Наименование орг-ции</t>
  </si>
  <si>
    <t>Наименование объекта</t>
  </si>
  <si>
    <t>Объем отходов в мес.</t>
  </si>
  <si>
    <t>Объем отх. в мес.</t>
  </si>
  <si>
    <t>_____________________________</t>
  </si>
  <si>
    <t>Наименование       орг-ции</t>
  </si>
  <si>
    <t>________________________</t>
  </si>
  <si>
    <t>_______________________</t>
  </si>
  <si>
    <t>Ясли-сад нач. шк</t>
  </si>
  <si>
    <t>ГРАФИК № 8а</t>
  </si>
  <si>
    <t xml:space="preserve"> 3 р в нед</t>
  </si>
  <si>
    <t>Кол-во к-в/ подъездов</t>
  </si>
  <si>
    <t>3р в нед</t>
  </si>
  <si>
    <t>Молодежная,7/2</t>
  </si>
  <si>
    <t>Отд. образования</t>
  </si>
  <si>
    <t>Молодежная, 201</t>
  </si>
  <si>
    <t>Молодежная,207/1/2/3/4</t>
  </si>
  <si>
    <t>Я.Коласа,64</t>
  </si>
  <si>
    <t>Я.Коласа,66</t>
  </si>
  <si>
    <t>Молодежная,175,177,179</t>
  </si>
  <si>
    <t>Дружбы,11</t>
  </si>
  <si>
    <t>Олимпийская,10А</t>
  </si>
  <si>
    <t>Комсомольская,15</t>
  </si>
  <si>
    <t>кузов</t>
  </si>
  <si>
    <t>ООО ЛюВеро</t>
  </si>
  <si>
    <t>котельная 2</t>
  </si>
  <si>
    <t>Армейская, 80</t>
  </si>
  <si>
    <t>Доброном</t>
  </si>
  <si>
    <t>Аримейская 2Б-1</t>
  </si>
  <si>
    <t>ул.Озерная,123</t>
  </si>
  <si>
    <t>аптека 158</t>
  </si>
  <si>
    <t>АТС 52</t>
  </si>
  <si>
    <t>Молодежная, 69</t>
  </si>
  <si>
    <t>м/п</t>
  </si>
  <si>
    <t>к/п</t>
  </si>
  <si>
    <t>Молодежная,21</t>
  </si>
  <si>
    <t>Молодежная,51</t>
  </si>
  <si>
    <t>Молодежная,55</t>
  </si>
  <si>
    <t>Молодежная,47</t>
  </si>
  <si>
    <t>Молодежная, 53</t>
  </si>
  <si>
    <t xml:space="preserve">Молодежная,49 </t>
  </si>
  <si>
    <t>Молодежная,29</t>
  </si>
  <si>
    <t>Армейская,14,11,16</t>
  </si>
  <si>
    <t>Армейская,31,32,</t>
  </si>
  <si>
    <t>Залюховская,14</t>
  </si>
  <si>
    <t>Залюховская,22</t>
  </si>
  <si>
    <t>Залюховская,27</t>
  </si>
  <si>
    <t>Залюховская,34</t>
  </si>
  <si>
    <t>Залюховская,40</t>
  </si>
  <si>
    <t>Троецкая,43</t>
  </si>
  <si>
    <t>Троецкая,33</t>
  </si>
  <si>
    <t>Троецкая,29</t>
  </si>
  <si>
    <t>Троецкая,25</t>
  </si>
  <si>
    <t>Троецкая,31</t>
  </si>
  <si>
    <t>Дручанская,25</t>
  </si>
  <si>
    <t>Дручанская,41</t>
  </si>
  <si>
    <t>Денисова,14</t>
  </si>
  <si>
    <t>п.Полимировский</t>
  </si>
  <si>
    <t>в т.ч. по дням недели</t>
  </si>
  <si>
    <t>Генова, 10</t>
  </si>
  <si>
    <t>Генова, 12</t>
  </si>
  <si>
    <t>Объем в мес.</t>
  </si>
  <si>
    <t>Молодежная, 86,88,90</t>
  </si>
  <si>
    <t>Дружбы,21</t>
  </si>
  <si>
    <t>Олимпийская,6</t>
  </si>
  <si>
    <t>ИП Шнитко</t>
  </si>
  <si>
    <t>Олимпийская,6а</t>
  </si>
  <si>
    <t>Витебский обл. суд</t>
  </si>
  <si>
    <t>Суд</t>
  </si>
  <si>
    <t>юв.мастерская</t>
  </si>
  <si>
    <t>Ивтан</t>
  </si>
  <si>
    <t xml:space="preserve">жилой дом </t>
  </si>
  <si>
    <t>ООО "МирСнаб"</t>
  </si>
  <si>
    <t>стр. магазин</t>
  </si>
  <si>
    <t>Рижский, 10</t>
  </si>
  <si>
    <t>Молодежная,110</t>
  </si>
  <si>
    <t>Всего</t>
  </si>
  <si>
    <t>Акцент Трио</t>
  </si>
  <si>
    <t>Я.Коласа,86</t>
  </si>
  <si>
    <t>Парковая,2,4,6</t>
  </si>
  <si>
    <t>Ктаторова, 2</t>
  </si>
  <si>
    <t>Паркова,3-3</t>
  </si>
  <si>
    <t xml:space="preserve"> ж/ф</t>
  </si>
  <si>
    <t>Молодежная, 1Б</t>
  </si>
  <si>
    <t>Молодежная, 73</t>
  </si>
  <si>
    <t>Трест №16</t>
  </si>
  <si>
    <t>Ю.И. Стасючёнок</t>
  </si>
  <si>
    <t>Директор УП "Биомехзавод</t>
  </si>
  <si>
    <t>Ю.И.Стасючёнок</t>
  </si>
  <si>
    <t>Ю.И Стасючёнок</t>
  </si>
  <si>
    <t>Нефтяников 1</t>
  </si>
  <si>
    <t>Нефтяников 1В</t>
  </si>
  <si>
    <t>ул. Я.Колоса</t>
  </si>
  <si>
    <t>набережная</t>
  </si>
  <si>
    <t>Школьная, 8,10,12, Блохина,7,9,11</t>
  </si>
  <si>
    <t>Молодежная,116,118,124,126</t>
  </si>
  <si>
    <t>Блохина,45, 49          Калинина,20</t>
  </si>
  <si>
    <t>Директор НКУП ЖРЭО</t>
  </si>
  <si>
    <t>зимний период с 8.00 до 17.00</t>
  </si>
  <si>
    <t>летний период с 7.00 до 16.00</t>
  </si>
  <si>
    <t>Автомобиль: МАЗ 5902А2 АЕ 1074-2</t>
  </si>
  <si>
    <t>Автомобиль МАЗ 4903 АЕ 7924-2</t>
  </si>
  <si>
    <t>Автомобиль МАЗ 4903 АЕ 7923-2</t>
  </si>
  <si>
    <t>Автомобиль МАЗ 533702 АК 1870-2</t>
  </si>
  <si>
    <t>Автомобиль МАЗ 5337 АЕ 7185-2</t>
  </si>
  <si>
    <t>А.А. Болдова</t>
  </si>
  <si>
    <t>________________________ А.А. Болдова</t>
  </si>
  <si>
    <t>Автомобиль: МАЗ 6303А3 АК 5164-2</t>
  </si>
  <si>
    <t>Автомобиль МАЗ 6303А3 АК 5118-2</t>
  </si>
  <si>
    <t>Наименов.               организации</t>
  </si>
  <si>
    <t>ООО МосРемМаш Групп</t>
  </si>
  <si>
    <t>част. Сектор</t>
  </si>
  <si>
    <t>_________________________</t>
  </si>
  <si>
    <t>ПолимехПро</t>
  </si>
  <si>
    <t>ГРАФИК № 16 (кузов)</t>
  </si>
  <si>
    <t>Вит.энерг.спец.ремонт</t>
  </si>
  <si>
    <t>Энергетиков, 1В</t>
  </si>
  <si>
    <t>Молодежная,75, 79</t>
  </si>
  <si>
    <t>Молодежная,94,96,98</t>
  </si>
  <si>
    <t>Молодежная, 38</t>
  </si>
  <si>
    <t>Молодежная, 54</t>
  </si>
  <si>
    <t>Молодежная, 66</t>
  </si>
  <si>
    <t>д.Покательцы</t>
  </si>
  <si>
    <t>1 р в нед (лето)</t>
  </si>
  <si>
    <t>по звонку(зима)</t>
  </si>
  <si>
    <t>6 раз в неделю</t>
  </si>
  <si>
    <t>Белка-Центр</t>
  </si>
  <si>
    <t>д.Гвоздово, цен. 41б</t>
  </si>
  <si>
    <t>"Соло и ОО"</t>
  </si>
  <si>
    <t>м-н "Центрум"</t>
  </si>
  <si>
    <t>м-н "Соло"</t>
  </si>
  <si>
    <t>Армейская 72а</t>
  </si>
  <si>
    <t>Армейская, 33</t>
  </si>
  <si>
    <t>ООО "Евролайк"</t>
  </si>
  <si>
    <t xml:space="preserve">кафе </t>
  </si>
  <si>
    <t>Молодежная,25</t>
  </si>
  <si>
    <t>2298/1</t>
  </si>
  <si>
    <t>ЗападХимТорг</t>
  </si>
  <si>
    <t>м-н Остров чистоты</t>
  </si>
  <si>
    <t>автомойка</t>
  </si>
  <si>
    <t>ИП Деревянко</t>
  </si>
  <si>
    <t>сто</t>
  </si>
  <si>
    <t>Рижкий, 14а</t>
  </si>
  <si>
    <t>(заглубленные, наземные контейнера)</t>
  </si>
  <si>
    <t>Центр БелКом</t>
  </si>
  <si>
    <t>Рижский, 5</t>
  </si>
  <si>
    <t>ООО Панади</t>
  </si>
  <si>
    <t>ГПК "Светофор"</t>
  </si>
  <si>
    <t>Рижский,11</t>
  </si>
  <si>
    <t>ООО ПроектКонцепт</t>
  </si>
  <si>
    <t>Армейская,49</t>
  </si>
  <si>
    <t>Витебскагропродукт</t>
  </si>
  <si>
    <t>Армейская,2</t>
  </si>
  <si>
    <t>Армейская,70</t>
  </si>
  <si>
    <t>Армейская,73</t>
  </si>
  <si>
    <t>ЭкоДревМебель</t>
  </si>
  <si>
    <t>ООО Голдэнлайф</t>
  </si>
  <si>
    <t>ул.Мирная, 6а</t>
  </si>
  <si>
    <t>Искамед</t>
  </si>
  <si>
    <t>Армейская,15</t>
  </si>
  <si>
    <t>ИП Максименко</t>
  </si>
  <si>
    <t>Армейская,19,23</t>
  </si>
  <si>
    <t>Армейская,4,17,18,24,40</t>
  </si>
  <si>
    <t>Армейская,5,6.7,8,9</t>
  </si>
  <si>
    <t>Армейская, 69</t>
  </si>
  <si>
    <t>М.В.Бычковская</t>
  </si>
  <si>
    <t>ООО Автотрасса</t>
  </si>
  <si>
    <t>Озёрная,133</t>
  </si>
  <si>
    <t>ООО Бридж Трейд</t>
  </si>
  <si>
    <t>ЧУП БелТэмп</t>
  </si>
  <si>
    <t>ЧТУП СалфиТорг</t>
  </si>
  <si>
    <t>Озерная,133</t>
  </si>
  <si>
    <t>Новый идеал</t>
  </si>
  <si>
    <t>ИП Гуисов Д.О.</t>
  </si>
  <si>
    <t>ЧУП Эмин-стиль</t>
  </si>
  <si>
    <t>УП Белгазпромдиагностика</t>
  </si>
  <si>
    <t>ул.Садова,21</t>
  </si>
  <si>
    <t>УниГорСервис</t>
  </si>
  <si>
    <t>Молодежная,102А</t>
  </si>
  <si>
    <t>Молодежная,173-251</t>
  </si>
  <si>
    <t>Аиэнс</t>
  </si>
  <si>
    <t>Армейская,33</t>
  </si>
  <si>
    <t>Баярд</t>
  </si>
  <si>
    <t>конный клуб</t>
  </si>
  <si>
    <t>Армейская,3</t>
  </si>
  <si>
    <t>ИП Забурдаева</t>
  </si>
  <si>
    <t>Пожтехносервис</t>
  </si>
  <si>
    <t>Сангир</t>
  </si>
  <si>
    <t>Наименование         орг-ции</t>
  </si>
  <si>
    <t>_____________________</t>
  </si>
  <si>
    <t>кол-во конт-ров</t>
  </si>
  <si>
    <t>ГК Олимпийский</t>
  </si>
  <si>
    <t>Армейская,23</t>
  </si>
  <si>
    <t xml:space="preserve">Машина МАЗ 5337 гос.№ АЕ 5820-2 </t>
  </si>
  <si>
    <t>ИП Савченко Я.Г.</t>
  </si>
  <si>
    <t>ОДО Стройкомплект</t>
  </si>
  <si>
    <t>Молодежная,173-250</t>
  </si>
  <si>
    <t>Смок Травел</t>
  </si>
  <si>
    <t>Денисова,12</t>
  </si>
  <si>
    <t>Армейская,13А</t>
  </si>
  <si>
    <t>ООО "Завод НГПО"</t>
  </si>
  <si>
    <t>молодежная,166Б</t>
  </si>
  <si>
    <t>ЗАО Днепро-Двинское</t>
  </si>
  <si>
    <t>ООО БелСервиссКолор</t>
  </si>
  <si>
    <t>ООО СоюзНовТорг</t>
  </si>
  <si>
    <t>ООО ТартугаТорг</t>
  </si>
  <si>
    <t>Молодежная,207/2</t>
  </si>
  <si>
    <t>ООО Топгранд</t>
  </si>
  <si>
    <t>Армейская,57</t>
  </si>
  <si>
    <t>ООО Софт-Инторг-плюс</t>
  </si>
  <si>
    <t>_____________С.Н.Велюго</t>
  </si>
  <si>
    <t>1р в мес</t>
  </si>
  <si>
    <t>2р в мес</t>
  </si>
  <si>
    <t>1р в нед</t>
  </si>
  <si>
    <t>*</t>
  </si>
  <si>
    <t>СОГЛАСОВАНО</t>
  </si>
  <si>
    <t>УТВЕРЖДАЮ</t>
  </si>
  <si>
    <t>бытовых вторресурсов"</t>
  </si>
  <si>
    <t>ГРАФИК №1</t>
  </si>
  <si>
    <t>(мешки)</t>
  </si>
  <si>
    <t>№ п/п</t>
  </si>
  <si>
    <t>Адрес</t>
  </si>
  <si>
    <t>в том числе по дням недели</t>
  </si>
  <si>
    <t>Примечание</t>
  </si>
  <si>
    <t>Пн</t>
  </si>
  <si>
    <t>Вт</t>
  </si>
  <si>
    <t>Ср</t>
  </si>
  <si>
    <t>Чт</t>
  </si>
  <si>
    <t>Пт</t>
  </si>
  <si>
    <t>Сб</t>
  </si>
  <si>
    <t>КУП ЖРЭО</t>
  </si>
  <si>
    <t>жилой дом</t>
  </si>
  <si>
    <t>5 р в нед</t>
  </si>
  <si>
    <t>Я.Коласа,20</t>
  </si>
  <si>
    <t>Калинина,1</t>
  </si>
  <si>
    <t>ИТОГО:</t>
  </si>
  <si>
    <t>аптека</t>
  </si>
  <si>
    <t>ж/ф</t>
  </si>
  <si>
    <t>офис</t>
  </si>
  <si>
    <t>парикмахерская</t>
  </si>
  <si>
    <t>2 р в нед</t>
  </si>
  <si>
    <t>3 р в нед</t>
  </si>
  <si>
    <t>Олимпийская,11</t>
  </si>
  <si>
    <t>ВСЕГО:</t>
  </si>
  <si>
    <t>Время работы:</t>
  </si>
  <si>
    <t>зимний период с 8.00 до 16.00</t>
  </si>
  <si>
    <t>летний период с 7.00 до 15.00</t>
  </si>
  <si>
    <t>обед с 12.00 до 13.00</t>
  </si>
  <si>
    <t>СОГЛАСОВАНО:</t>
  </si>
  <si>
    <t>Начальник УТ, вывоза ТКО и КГ</t>
  </si>
  <si>
    <t>____________________________</t>
  </si>
  <si>
    <t>А.А.Мартыненко</t>
  </si>
  <si>
    <t>Мастер участка вывоза ТКО и КГ</t>
  </si>
  <si>
    <t>Специалист по ТКО</t>
  </si>
  <si>
    <t>М. В. Бычковская</t>
  </si>
  <si>
    <t>Ознакомлен водитель:</t>
  </si>
  <si>
    <t>(подпись)</t>
  </si>
  <si>
    <t>(Ф.И.О.)</t>
  </si>
  <si>
    <t>ГРАФИК № 2</t>
  </si>
  <si>
    <t>кол-во контейнеров</t>
  </si>
  <si>
    <t>Ктаторова,5</t>
  </si>
  <si>
    <t>65/1</t>
  </si>
  <si>
    <t>ТЭЦ</t>
  </si>
  <si>
    <t>общежитие</t>
  </si>
  <si>
    <t>4 р в нед</t>
  </si>
  <si>
    <t>Ктаторова,9</t>
  </si>
  <si>
    <t>Ктаторова,13,17</t>
  </si>
  <si>
    <t>ГОВД</t>
  </si>
  <si>
    <t>Департамент МВД</t>
  </si>
  <si>
    <t>1 р в мес</t>
  </si>
  <si>
    <t>Отдел образования</t>
  </si>
  <si>
    <t>д/с №5</t>
  </si>
  <si>
    <t>Школьная,6</t>
  </si>
  <si>
    <t>1 р в нед</t>
  </si>
  <si>
    <t>д/с №7</t>
  </si>
  <si>
    <t>Школьная,14</t>
  </si>
  <si>
    <t>сш №2</t>
  </si>
  <si>
    <t>Школьная,3</t>
  </si>
  <si>
    <t>д/с №8</t>
  </si>
  <si>
    <t>Школьная,22</t>
  </si>
  <si>
    <t>д/с № 34</t>
  </si>
  <si>
    <t>Гайдара,7а</t>
  </si>
  <si>
    <t>Частный сектор</t>
  </si>
  <si>
    <t>котеджи</t>
  </si>
  <si>
    <t>Двинская</t>
  </si>
  <si>
    <t>Больница</t>
  </si>
  <si>
    <t>6 р в нед</t>
  </si>
  <si>
    <t>частный сектор</t>
  </si>
  <si>
    <t>жилые дома</t>
  </si>
  <si>
    <t>учебный корпус</t>
  </si>
  <si>
    <t>Интерсервис</t>
  </si>
  <si>
    <t>магазин</t>
  </si>
  <si>
    <t>Парковая,14</t>
  </si>
  <si>
    <t>Витамин</t>
  </si>
  <si>
    <t>Белгазпромбанк</t>
  </si>
  <si>
    <t>Любава Люкс</t>
  </si>
  <si>
    <t>Автоимпорт</t>
  </si>
  <si>
    <t>ЧП Василенко</t>
  </si>
  <si>
    <t>Молодёжная,1</t>
  </si>
  <si>
    <t>Дет. дом (№12)</t>
  </si>
  <si>
    <t>гаражи</t>
  </si>
  <si>
    <t>по факту</t>
  </si>
  <si>
    <t>СДЮШОР</t>
  </si>
  <si>
    <t xml:space="preserve">вод/лыж. база </t>
  </si>
  <si>
    <t>оз.Люхово (сезонно)</t>
  </si>
  <si>
    <t>2 р в мес</t>
  </si>
  <si>
    <t>Молодежная,145</t>
  </si>
  <si>
    <t>Молодежная,147</t>
  </si>
  <si>
    <t>Дружбы,3</t>
  </si>
  <si>
    <t>ПГУ</t>
  </si>
  <si>
    <t>Держинского, 8</t>
  </si>
  <si>
    <t>Молодежная, 20</t>
  </si>
  <si>
    <t>Фармация</t>
  </si>
  <si>
    <t>мешки</t>
  </si>
  <si>
    <t>Калинина,10</t>
  </si>
  <si>
    <t>Калинина,16</t>
  </si>
  <si>
    <t>Калинина,18</t>
  </si>
  <si>
    <t>Калинина,5а</t>
  </si>
  <si>
    <t>Молодежная,95</t>
  </si>
  <si>
    <t>Кристина стиль</t>
  </si>
  <si>
    <t>пар.Галина</t>
  </si>
  <si>
    <t>Молодежная,124/1</t>
  </si>
  <si>
    <t>50/1</t>
  </si>
  <si>
    <t>Отдел идеологии</t>
  </si>
  <si>
    <t>Беларусбанк</t>
  </si>
  <si>
    <t>Велком</t>
  </si>
  <si>
    <t>БЕЛИНЭКОМП</t>
  </si>
  <si>
    <t>Комсомольская,3</t>
  </si>
  <si>
    <t>Белтелеком</t>
  </si>
  <si>
    <t>ООО Моновар</t>
  </si>
  <si>
    <t>Я.Купалы,24-1</t>
  </si>
  <si>
    <t>Новополоцклифт</t>
  </si>
  <si>
    <t>Типография</t>
  </si>
  <si>
    <t>Блохина 28</t>
  </si>
  <si>
    <t>Витавтоматика</t>
  </si>
  <si>
    <t>здание</t>
  </si>
  <si>
    <t>по звонку</t>
  </si>
  <si>
    <t>церковь</t>
  </si>
  <si>
    <t>Новополоцкбыт</t>
  </si>
  <si>
    <t>прачечная</t>
  </si>
  <si>
    <t>Виргинтур плюс</t>
  </si>
  <si>
    <t>автостоянка</t>
  </si>
  <si>
    <t>Гермес-Сервис</t>
  </si>
  <si>
    <t>Я.Коласа,76</t>
  </si>
  <si>
    <t>Дружбы,1</t>
  </si>
  <si>
    <t>СШ № 11</t>
  </si>
  <si>
    <t>Молодежная,149</t>
  </si>
  <si>
    <t>Олимпийская,10</t>
  </si>
  <si>
    <t>Олимпийская,2</t>
  </si>
  <si>
    <t>Олимпийская.2</t>
  </si>
  <si>
    <t>ИП Пашкевич</t>
  </si>
  <si>
    <t>ИП Авсеенко</t>
  </si>
  <si>
    <t>ИП Жихарева</t>
  </si>
  <si>
    <t>ИП Жихарев</t>
  </si>
  <si>
    <t>ИП Потолицына</t>
  </si>
  <si>
    <t>30/1</t>
  </si>
  <si>
    <t>МЧС</t>
  </si>
  <si>
    <t>Комсомльская,22</t>
  </si>
  <si>
    <t>отд.214/10</t>
  </si>
  <si>
    <t>Молодёжная,171</t>
  </si>
  <si>
    <t>2065/1</t>
  </si>
  <si>
    <t>Диспетчер</t>
  </si>
  <si>
    <t>Я.Коласа,62</t>
  </si>
  <si>
    <t>ОДО Сто зим</t>
  </si>
  <si>
    <t>пар.Богема</t>
  </si>
  <si>
    <t>хим.-анал.лаборатория</t>
  </si>
  <si>
    <t>Я.Коласа, 66</t>
  </si>
  <si>
    <t>Молодежная,205</t>
  </si>
  <si>
    <t>Молодежная,203</t>
  </si>
  <si>
    <t>помещение</t>
  </si>
  <si>
    <t>Молодежная,203/1</t>
  </si>
  <si>
    <t>Молодежная,177</t>
  </si>
  <si>
    <t>ип Нестеренко</t>
  </si>
  <si>
    <t>пар.Фея</t>
  </si>
  <si>
    <t>Молодежная,179</t>
  </si>
  <si>
    <t>Домовой</t>
  </si>
  <si>
    <t>Я.Коласа,70</t>
  </si>
  <si>
    <t>Я.Коласа,72</t>
  </si>
  <si>
    <t>Молодежная,187</t>
  </si>
  <si>
    <t>ЧУП БАТАМАЛ</t>
  </si>
  <si>
    <t>пар. Восторг</t>
  </si>
  <si>
    <t>Молодежная,191</t>
  </si>
  <si>
    <t>Молодежная,185</t>
  </si>
  <si>
    <t>Я.Коласа,76 а</t>
  </si>
  <si>
    <t>ГРАФИК № 6</t>
  </si>
  <si>
    <t>Админист.здание</t>
  </si>
  <si>
    <t>Юбилейная,2а</t>
  </si>
  <si>
    <t>б/н</t>
  </si>
  <si>
    <t>Молодежная,74</t>
  </si>
  <si>
    <t>Белпочта</t>
  </si>
  <si>
    <t>отд.связи</t>
  </si>
  <si>
    <t>отд.214/3</t>
  </si>
  <si>
    <t>адм.здание</t>
  </si>
  <si>
    <t>Кирова,1</t>
  </si>
  <si>
    <t>ИП Сущин Ф.С.</t>
  </si>
  <si>
    <t>Молодежная,92а</t>
  </si>
  <si>
    <t>Пралескаторсервис</t>
  </si>
  <si>
    <t>ТЦ Пралеска</t>
  </si>
  <si>
    <t>ИП Смыкова Л.О.</t>
  </si>
  <si>
    <t>834/1</t>
  </si>
  <si>
    <t>Банк ВТБ</t>
  </si>
  <si>
    <t>банк</t>
  </si>
  <si>
    <t>Город</t>
  </si>
  <si>
    <t>парк</t>
  </si>
  <si>
    <t>Парковая,1</t>
  </si>
  <si>
    <t>стадион,гостиница</t>
  </si>
  <si>
    <t>Молодежная,49 а</t>
  </si>
  <si>
    <t>Лицей</t>
  </si>
  <si>
    <t>Парковая,34</t>
  </si>
  <si>
    <t>СШ№ 10</t>
  </si>
  <si>
    <t>Парковая,28</t>
  </si>
  <si>
    <t>Таможня</t>
  </si>
  <si>
    <t>Парковая,24</t>
  </si>
  <si>
    <t>Парковая,22</t>
  </si>
  <si>
    <t>Мастак-сервис</t>
  </si>
  <si>
    <t>адин. Здание</t>
  </si>
  <si>
    <t>3 р в мес</t>
  </si>
  <si>
    <t>Молодежная,59</t>
  </si>
  <si>
    <t>Молодежная,57</t>
  </si>
  <si>
    <t>Молодежная,61</t>
  </si>
  <si>
    <t>50/3</t>
  </si>
  <si>
    <t>Дет.худ.школа</t>
  </si>
  <si>
    <t>Молодежная, 77</t>
  </si>
  <si>
    <t>Блохина,29</t>
  </si>
  <si>
    <t>Юбилейная,3</t>
  </si>
  <si>
    <t>50/4</t>
  </si>
  <si>
    <t>общежитие 1,3</t>
  </si>
  <si>
    <t>Юбилейная,5</t>
  </si>
  <si>
    <t>Д/с № 10</t>
  </si>
  <si>
    <t>Юбилейная,9</t>
  </si>
  <si>
    <t>Блохина,31</t>
  </si>
  <si>
    <t>СШ№3</t>
  </si>
  <si>
    <t>Бизнеса-центр</t>
  </si>
  <si>
    <t>Молодежная,72 б</t>
  </si>
  <si>
    <t>ОАО "Белкнига"</t>
  </si>
  <si>
    <t>Школьная,24</t>
  </si>
  <si>
    <t>Школьная,26,28</t>
  </si>
  <si>
    <t>б-н "Изумруд"</t>
  </si>
  <si>
    <t>Школьная,9</t>
  </si>
  <si>
    <t>Муз. Колледж</t>
  </si>
  <si>
    <t>Школьная,5</t>
  </si>
  <si>
    <t>уч.корпус</t>
  </si>
  <si>
    <t>Школьная,7</t>
  </si>
  <si>
    <t>Аптека</t>
  </si>
  <si>
    <t>Дом торговли</t>
  </si>
  <si>
    <t>Белгосстрах</t>
  </si>
  <si>
    <t>адм.промыш.зд.</t>
  </si>
  <si>
    <t>общежитие №5</t>
  </si>
  <si>
    <t>Блохина,17</t>
  </si>
  <si>
    <t>Школьная,16,18,20</t>
  </si>
  <si>
    <t>Блохина,15,19</t>
  </si>
  <si>
    <t>Блохина,13</t>
  </si>
  <si>
    <t>ЖРЭО</t>
  </si>
  <si>
    <t>Блохина,5</t>
  </si>
  <si>
    <t>производство</t>
  </si>
  <si>
    <t>предприятие</t>
  </si>
  <si>
    <t>общежитие №4</t>
  </si>
  <si>
    <t>Комсомольская,18</t>
  </si>
  <si>
    <t>Ктаторова</t>
  </si>
  <si>
    <t>Дзержинского,13</t>
  </si>
  <si>
    <t>Дзержинского,15</t>
  </si>
  <si>
    <t>ИП Аниськович</t>
  </si>
  <si>
    <t>отд.214/11</t>
  </si>
  <si>
    <t>библиотека №2</t>
  </si>
  <si>
    <t>Версаль-люкс</t>
  </si>
  <si>
    <t>офис-шторы</t>
  </si>
  <si>
    <t>Дзержинского,17/1</t>
  </si>
  <si>
    <t>музей</t>
  </si>
  <si>
    <t>Парковая,20</t>
  </si>
  <si>
    <t>ГДК</t>
  </si>
  <si>
    <t>ГРАФИК № 8</t>
  </si>
  <si>
    <t>Молодежная,174/1</t>
  </si>
  <si>
    <t>Молодежная,174/2</t>
  </si>
  <si>
    <t>Молодежная,174/3</t>
  </si>
  <si>
    <t>Молодежная,174/4</t>
  </si>
  <si>
    <t>Молодежная,174</t>
  </si>
  <si>
    <t>Молодежная,174А</t>
  </si>
  <si>
    <t xml:space="preserve">Молодежная,184 </t>
  </si>
  <si>
    <t>Молодежная,211</t>
  </si>
  <si>
    <t>Молодежная,215</t>
  </si>
  <si>
    <t>Молодежная,221</t>
  </si>
  <si>
    <t>Молодежная,225</t>
  </si>
  <si>
    <t>Василевцы,16</t>
  </si>
  <si>
    <t>Молодежная,209</t>
  </si>
  <si>
    <t>Василевцы,14</t>
  </si>
  <si>
    <t>СШ № 14</t>
  </si>
  <si>
    <t>Я.Коласа,68</t>
  </si>
  <si>
    <t>д/с № 33</t>
  </si>
  <si>
    <t>Молодежная,183</t>
  </si>
  <si>
    <t>д/с № 35</t>
  </si>
  <si>
    <t>Молодежная,193</t>
  </si>
  <si>
    <t>Молодежная,184 А</t>
  </si>
  <si>
    <t>Молодежная,184Б</t>
  </si>
  <si>
    <t>Молодежная,188/1</t>
  </si>
  <si>
    <t>Молодежная,188/2</t>
  </si>
  <si>
    <t>Молодежная,188/3</t>
  </si>
  <si>
    <t>Молодежная,186/4</t>
  </si>
  <si>
    <t>Молодежная,186/3</t>
  </si>
  <si>
    <t>Молодежная,186/2</t>
  </si>
  <si>
    <t>Молодежная,229</t>
  </si>
  <si>
    <t>пос.Восточный,1,2</t>
  </si>
  <si>
    <t>Лис Торг</t>
  </si>
  <si>
    <t>Надежды, 7</t>
  </si>
  <si>
    <t>ТоргСтройТревел</t>
  </si>
  <si>
    <t>Солнечная, 2</t>
  </si>
  <si>
    <t>Церковь Благодать</t>
  </si>
  <si>
    <t>Молодежная,186/1</t>
  </si>
  <si>
    <t>Молодежная,190/1</t>
  </si>
  <si>
    <t>Молодежная,190/4</t>
  </si>
  <si>
    <t>Молодежная,190/3</t>
  </si>
  <si>
    <t>Молодежная,190/2</t>
  </si>
  <si>
    <t>Молодежная,162</t>
  </si>
  <si>
    <t>Молодежная,166</t>
  </si>
  <si>
    <t>400/1</t>
  </si>
  <si>
    <t>Лигмод</t>
  </si>
  <si>
    <t>Отдел спорта и туризма</t>
  </si>
  <si>
    <t>ЗападХитТорг</t>
  </si>
  <si>
    <t>Остров чистоты</t>
  </si>
  <si>
    <t>Армейская,16-46</t>
  </si>
  <si>
    <t>РБПТК</t>
  </si>
  <si>
    <t>пер.Почтовый,44</t>
  </si>
  <si>
    <t>Армейская,34, 35, 36</t>
  </si>
  <si>
    <t>Гайдара,7,</t>
  </si>
  <si>
    <t>УП "Фармация"</t>
  </si>
  <si>
    <t>Аптека №183</t>
  </si>
  <si>
    <t>ЧП "Вершиловские"</t>
  </si>
  <si>
    <t>Калинина 5а</t>
  </si>
  <si>
    <t>Калинина 2а</t>
  </si>
  <si>
    <t>Блохина 41</t>
  </si>
  <si>
    <t>Нормированное задание на вывоз ТКО на 2021 г.</t>
  </si>
  <si>
    <t>Олимпийская,4</t>
  </si>
  <si>
    <t>ОАО Измеритель</t>
  </si>
  <si>
    <t>парикмах. Волна</t>
  </si>
  <si>
    <t>Вс</t>
  </si>
  <si>
    <t>Жилой дом</t>
  </si>
  <si>
    <t>Василевцы 4</t>
  </si>
  <si>
    <t>Дружбы 5</t>
  </si>
  <si>
    <t>Калинина 13</t>
  </si>
  <si>
    <t>Калинина 15</t>
  </si>
  <si>
    <t>Комсомольская 11</t>
  </si>
  <si>
    <t>Комсомольская 3</t>
  </si>
  <si>
    <t>Комсомольская 5</t>
  </si>
  <si>
    <t>Молодёжная 101</t>
  </si>
  <si>
    <t>Молодёжная 105</t>
  </si>
  <si>
    <t>Молодёжная 115</t>
  </si>
  <si>
    <t>Молодёжная 119-123</t>
  </si>
  <si>
    <t>Молодёжная 146</t>
  </si>
  <si>
    <t>Молодёжная 161/1</t>
  </si>
  <si>
    <t>Молодёжная 161/2</t>
  </si>
  <si>
    <t>Молодёжная 180 к.1</t>
  </si>
  <si>
    <t>Молодёжная 199</t>
  </si>
  <si>
    <t>Молодёжная 227</t>
  </si>
  <si>
    <t>Нефтяников 7</t>
  </si>
  <si>
    <t>Олимпийская 5</t>
  </si>
  <si>
    <t>Олимпийская 9</t>
  </si>
  <si>
    <t>Я. Коласа 58</t>
  </si>
  <si>
    <t>Я. Купалы 1</t>
  </si>
  <si>
    <t>Я. Купалы 3</t>
  </si>
  <si>
    <t>Я. Купалы 18</t>
  </si>
  <si>
    <t>Я. Купалы 22</t>
  </si>
  <si>
    <t>Молодёжная 137</t>
  </si>
  <si>
    <t>Я. Коласа 44</t>
  </si>
  <si>
    <t>Молодёжная 219</t>
  </si>
  <si>
    <t>Дружбы 8</t>
  </si>
  <si>
    <t>Калинина 17</t>
  </si>
  <si>
    <t>Я. Купалы 9</t>
  </si>
  <si>
    <t>Я. Купалы 12</t>
  </si>
  <si>
    <t>Олимпийская 3</t>
  </si>
  <si>
    <t>Ероньки 11а</t>
  </si>
  <si>
    <t>Молодёжная 158</t>
  </si>
  <si>
    <t>Василевцы 6</t>
  </si>
  <si>
    <t>Мариненко 1</t>
  </si>
  <si>
    <t>Мариненко 38-40</t>
  </si>
  <si>
    <t>пр-кт Ф. Скорины 2</t>
  </si>
  <si>
    <t>Богдановича 5</t>
  </si>
  <si>
    <t>П. Бровки 41</t>
  </si>
  <si>
    <t>Богдановича 6</t>
  </si>
  <si>
    <t>И. Зодчего 4б</t>
  </si>
  <si>
    <t>И. Зодчего 10б</t>
  </si>
  <si>
    <t>И. Зодчего 24</t>
  </si>
  <si>
    <t>Машерова 1</t>
  </si>
  <si>
    <t>7 раз в неделю</t>
  </si>
  <si>
    <t>ГРАФИК № 7</t>
  </si>
  <si>
    <t>2893/1</t>
  </si>
  <si>
    <t>Витебск-табак</t>
  </si>
  <si>
    <t>Табакерка</t>
  </si>
  <si>
    <t>ИП Краснова</t>
  </si>
  <si>
    <t>магазин Алиса</t>
  </si>
  <si>
    <t>Молодёжная 180</t>
  </si>
  <si>
    <t>Молодёжная 181 к.1</t>
  </si>
  <si>
    <t>ИП Ермашевич Е.Д.</t>
  </si>
  <si>
    <t>Я. Купалы 1а</t>
  </si>
  <si>
    <t>ИП Забурдаева О.В.</t>
  </si>
  <si>
    <t>ЧП Андора-Люкс</t>
  </si>
  <si>
    <t>Бройлерная птицеф</t>
  </si>
  <si>
    <t>Василевцы 5а</t>
  </si>
  <si>
    <t>Я. Купалы 24</t>
  </si>
  <si>
    <t>Дружбы 6</t>
  </si>
  <si>
    <t>ИП Рощина Т.В.</t>
  </si>
  <si>
    <t>Молодёжная 103</t>
  </si>
  <si>
    <t>Молодёжная 141</t>
  </si>
  <si>
    <t>Молодёжная 120</t>
  </si>
  <si>
    <t>3 раза в неделю</t>
  </si>
  <si>
    <t>4 раза в неделю</t>
  </si>
  <si>
    <t>5 раз в неделю</t>
  </si>
  <si>
    <t>Д.Д. Кирпичёнок</t>
  </si>
  <si>
    <t>Я.Купалы 22,24,15</t>
  </si>
  <si>
    <t>Парковая 16</t>
  </si>
  <si>
    <t>Юбилейная 1</t>
  </si>
  <si>
    <t>отд. Идеолог. и культ.</t>
  </si>
  <si>
    <t>Молодёжная 49б</t>
  </si>
  <si>
    <t>админ. Здание</t>
  </si>
  <si>
    <t>Молодёжная 49 к.1</t>
  </si>
  <si>
    <t>2 р в нед.</t>
  </si>
  <si>
    <t>налоговая</t>
  </si>
  <si>
    <t>Молодёжная 49 к.2</t>
  </si>
  <si>
    <t>Я. Коласа 22</t>
  </si>
  <si>
    <t>Я. Коласа 24</t>
  </si>
  <si>
    <t>Я. Коласа 30</t>
  </si>
  <si>
    <t>Я. Коласа 34</t>
  </si>
  <si>
    <t>Я. Коласа 42</t>
  </si>
  <si>
    <t>Я. Коласа 40</t>
  </si>
  <si>
    <t>Горгония</t>
  </si>
  <si>
    <t>Бар Мята</t>
  </si>
  <si>
    <t xml:space="preserve">1 р в нед </t>
  </si>
  <si>
    <t>Я. Купалы 12а</t>
  </si>
  <si>
    <t>Молодёжная 111</t>
  </si>
  <si>
    <t>Дружбы 9</t>
  </si>
  <si>
    <t>Дружбы 13</t>
  </si>
  <si>
    <t>Дружбы 17</t>
  </si>
  <si>
    <t>Дружбы 19</t>
  </si>
  <si>
    <t>Молодёжная 134</t>
  </si>
  <si>
    <t>Молодёжная 138</t>
  </si>
  <si>
    <t>Молодёжная 140</t>
  </si>
  <si>
    <t>Молодёжная 142</t>
  </si>
  <si>
    <t>Молодёжная 145</t>
  </si>
  <si>
    <t>Серг-Полин</t>
  </si>
  <si>
    <t>кафе Лагуна</t>
  </si>
  <si>
    <t>Вамп</t>
  </si>
  <si>
    <t>Вертаж-лорд</t>
  </si>
  <si>
    <t>отд. Почты</t>
  </si>
  <si>
    <t>Флэшстиль</t>
  </si>
  <si>
    <t>Лайнер</t>
  </si>
  <si>
    <t>Молодежная, 75</t>
  </si>
  <si>
    <t>ЧП Андорп-Люкс</t>
  </si>
  <si>
    <t>Я.Купалы 22</t>
  </si>
  <si>
    <t>УП "Биомехзавод"</t>
  </si>
  <si>
    <t>Техническая 5</t>
  </si>
  <si>
    <t xml:space="preserve">Больница </t>
  </si>
  <si>
    <t>Тубдиспансер</t>
  </si>
  <si>
    <t>Дзержинского 2</t>
  </si>
  <si>
    <t>Дзержинского 6</t>
  </si>
  <si>
    <t>Департамент охраны</t>
  </si>
  <si>
    <t>спорт. Комплекс</t>
  </si>
  <si>
    <t>Дзержинского 2б</t>
  </si>
  <si>
    <t>ОАО ГИАП</t>
  </si>
  <si>
    <t>Двинская 33</t>
  </si>
  <si>
    <t>УЗ НЦГБ</t>
  </si>
  <si>
    <t>Сестринский уход</t>
  </si>
  <si>
    <t>Молодёжная 1в</t>
  </si>
  <si>
    <t>ЦГБ</t>
  </si>
  <si>
    <t>Молодёжная 2г</t>
  </si>
  <si>
    <t>Гайдара 4</t>
  </si>
  <si>
    <t>Судэкспертиза</t>
  </si>
  <si>
    <t>Гайдара 5а</t>
  </si>
  <si>
    <t>ЧУП Бержион</t>
  </si>
  <si>
    <t>НАПСФ Аист</t>
  </si>
  <si>
    <t>Гайдара 3</t>
  </si>
  <si>
    <t>ИП Белов С.И.</t>
  </si>
  <si>
    <t xml:space="preserve">мастерская </t>
  </si>
  <si>
    <t>Гайдара 5а-217</t>
  </si>
  <si>
    <t>Ктаторова 28</t>
  </si>
  <si>
    <t>Молодёжная 7</t>
  </si>
  <si>
    <t>СШ №1</t>
  </si>
  <si>
    <t>Молодёжная 9</t>
  </si>
  <si>
    <t>Молодёжная 28, 26, 24   6-я линия 4,                        7-я линия 3,5</t>
  </si>
  <si>
    <t>7-ая линия 4,5,9,7               6-ая линия 6, 8</t>
  </si>
  <si>
    <t>5-ая линия 5</t>
  </si>
  <si>
    <t>Ктаторова 7</t>
  </si>
  <si>
    <t>ИООО Синево</t>
  </si>
  <si>
    <t>медцентр</t>
  </si>
  <si>
    <t>Нефтяников 1б</t>
  </si>
  <si>
    <t>Политех. Колледж</t>
  </si>
  <si>
    <t>Ктаторова 16</t>
  </si>
  <si>
    <t>Ктаторова 18</t>
  </si>
  <si>
    <t>Ктаторова 20</t>
  </si>
  <si>
    <t>Ктаторова 22</t>
  </si>
  <si>
    <t>Ктаторова 24</t>
  </si>
  <si>
    <t>Ктаторова 24в</t>
  </si>
  <si>
    <t>Слободская 8</t>
  </si>
  <si>
    <t>Слободская 10-16</t>
  </si>
  <si>
    <t>Молодёжная 11а</t>
  </si>
  <si>
    <t>ТД Агробелторг</t>
  </si>
  <si>
    <t>Парковая 12</t>
  </si>
  <si>
    <t>Молодёжная 11, Парковая 8, 10, 12</t>
  </si>
  <si>
    <t>Парковая 16а</t>
  </si>
  <si>
    <t>Новобитинвест</t>
  </si>
  <si>
    <t>Золотая Нива</t>
  </si>
  <si>
    <t>Молодёжная 19</t>
  </si>
  <si>
    <t>ООО МирСнаб</t>
  </si>
  <si>
    <t>Молодёжная 22</t>
  </si>
  <si>
    <t>Школьная 3а</t>
  </si>
  <si>
    <t>Блохина 25а</t>
  </si>
  <si>
    <t>поликлиника 1</t>
  </si>
  <si>
    <t>УЗ Нов.Горбольница</t>
  </si>
  <si>
    <t>Блохина 27</t>
  </si>
  <si>
    <t>Аптека 144</t>
  </si>
  <si>
    <t>Блохина 26</t>
  </si>
  <si>
    <t>ООО "Альфа-В"</t>
  </si>
  <si>
    <t>редакция "Химик"</t>
  </si>
  <si>
    <t>адм. Корп</t>
  </si>
  <si>
    <t>Блохина 30</t>
  </si>
  <si>
    <t>Блохина 47</t>
  </si>
  <si>
    <t>адм. здание</t>
  </si>
  <si>
    <t>Блохина 14</t>
  </si>
  <si>
    <t>Дом быта</t>
  </si>
  <si>
    <t>Кирова 3</t>
  </si>
  <si>
    <t>произв. здание</t>
  </si>
  <si>
    <t>Молодёжная 62</t>
  </si>
  <si>
    <t>От. спорта и тур.</t>
  </si>
  <si>
    <t>Садко</t>
  </si>
  <si>
    <t>Юбилейная 4</t>
  </si>
  <si>
    <t>Калинина 5, 7, 9, 11</t>
  </si>
  <si>
    <t>Белсчёттехника</t>
  </si>
  <si>
    <t>Калинина 7</t>
  </si>
  <si>
    <t>отд. почты</t>
  </si>
  <si>
    <t>Калинина 5</t>
  </si>
  <si>
    <t>Принтсервис</t>
  </si>
  <si>
    <t>ГСПК"Автомобилист</t>
  </si>
  <si>
    <t>Калинина 15а</t>
  </si>
  <si>
    <t>Молодёжная 104</t>
  </si>
  <si>
    <t>отд 214/13</t>
  </si>
  <si>
    <t>Молодёжная 104а</t>
  </si>
  <si>
    <t>Эрделия</t>
  </si>
  <si>
    <t>ЧТУП "Домиан"</t>
  </si>
  <si>
    <t>Молодёжная 104-2</t>
  </si>
  <si>
    <t>Молодёжная 106</t>
  </si>
  <si>
    <t>Молодёжная 128</t>
  </si>
  <si>
    <t>Я. Купалы 6, 8</t>
  </si>
  <si>
    <t>Я. Купалы 14-18</t>
  </si>
  <si>
    <t>Церковь Царства</t>
  </si>
  <si>
    <t>Комсомольская 1</t>
  </si>
  <si>
    <t>Комсомольская 4а</t>
  </si>
  <si>
    <t>Комсомольская 8</t>
  </si>
  <si>
    <t>Комсомольская 13</t>
  </si>
  <si>
    <t>ИП Корхова О.Л.</t>
  </si>
  <si>
    <t>парикм. ЛавМурр</t>
  </si>
  <si>
    <t>Комитет прир ресурс</t>
  </si>
  <si>
    <t>адм здание Экология</t>
  </si>
  <si>
    <t>Комсомольская 10</t>
  </si>
  <si>
    <t>Комсомольская 12</t>
  </si>
  <si>
    <t>Коммунальная 5</t>
  </si>
  <si>
    <t>поликлиника №4</t>
  </si>
  <si>
    <t>Молодёжная 162</t>
  </si>
  <si>
    <t>ООО Миирамет</t>
  </si>
  <si>
    <t>Техническая 3а</t>
  </si>
  <si>
    <t>ПАСЧ№1</t>
  </si>
  <si>
    <t>Комсомольская 4</t>
  </si>
  <si>
    <t>30\1</t>
  </si>
  <si>
    <t>Молодёжная 123</t>
  </si>
  <si>
    <t>рынок</t>
  </si>
  <si>
    <t>Блохина 12</t>
  </si>
  <si>
    <t>Калинина 25</t>
  </si>
  <si>
    <t>Юбилейная 4а</t>
  </si>
  <si>
    <t xml:space="preserve">Золотая волна </t>
  </si>
  <si>
    <t>салон</t>
  </si>
  <si>
    <t>д. Шнитки</t>
  </si>
  <si>
    <t>Левитана 7</t>
  </si>
  <si>
    <t>ТЦ Квартал</t>
  </si>
  <si>
    <t>Молодёжная 20</t>
  </si>
  <si>
    <t xml:space="preserve">_____________________ </t>
  </si>
  <si>
    <t>ГРАФИК № 4</t>
  </si>
  <si>
    <t>№    дог-ра</t>
  </si>
  <si>
    <t>Армейская,19</t>
  </si>
  <si>
    <t>Гайдара 9, 13, 15</t>
  </si>
  <si>
    <t>Двинская 2,        Молодёжная 3</t>
  </si>
  <si>
    <t>Калинина 2-4</t>
  </si>
  <si>
    <t>Калинина 3</t>
  </si>
  <si>
    <t>Ктаторова 23, 25, 27    Школьная 4</t>
  </si>
  <si>
    <t>Молодежная, 31, 33</t>
  </si>
  <si>
    <t>Молодежная 65, 71</t>
  </si>
  <si>
    <t>Парковая 18,              Молодёжная 27</t>
  </si>
  <si>
    <t>Парковая 32</t>
  </si>
  <si>
    <t>Молодёжная 67</t>
  </si>
  <si>
    <t>Молодёжная 89, 91</t>
  </si>
  <si>
    <t>Кирова 4</t>
  </si>
  <si>
    <t>Я. Коласа 4</t>
  </si>
  <si>
    <t>Я. Коласа 6</t>
  </si>
  <si>
    <t>Я. Коласа 8</t>
  </si>
  <si>
    <t>Молодежная 45 к.1,2,3, 43</t>
  </si>
  <si>
    <t>Молодёжная 84</t>
  </si>
  <si>
    <t>Стройкомплект</t>
  </si>
  <si>
    <t>Гайдара 15</t>
  </si>
  <si>
    <t>Жук В.В.</t>
  </si>
  <si>
    <t>стомат. кабинет</t>
  </si>
  <si>
    <t>ЧУП Митана</t>
  </si>
  <si>
    <t>Дом книги</t>
  </si>
  <si>
    <t>м-н Восход</t>
  </si>
  <si>
    <t>2191\1</t>
  </si>
  <si>
    <t>игров. автом. Фараон</t>
  </si>
  <si>
    <t>Кирова 2</t>
  </si>
  <si>
    <t>ООО Рестейн Компани</t>
  </si>
  <si>
    <t>Кирова 2, пом 1б, ком 3</t>
  </si>
  <si>
    <t>ЧТУП Зумбай</t>
  </si>
  <si>
    <t>731\1</t>
  </si>
  <si>
    <t>Агенство по гос. рег.</t>
  </si>
  <si>
    <t>50\4</t>
  </si>
  <si>
    <t>отд. Идеологии и культ</t>
  </si>
  <si>
    <t>Молодежная 45/3</t>
  </si>
  <si>
    <t>221\1</t>
  </si>
  <si>
    <t>Белювелиртогр</t>
  </si>
  <si>
    <t>маг. Рубин</t>
  </si>
  <si>
    <t>Молодёжная 72</t>
  </si>
  <si>
    <t>Ланком-прим</t>
  </si>
  <si>
    <t>Молодёжная 100</t>
  </si>
  <si>
    <t>ООО Парфюмтрэйд</t>
  </si>
  <si>
    <t>магазин Мила</t>
  </si>
  <si>
    <t>Молодёжная 45а</t>
  </si>
  <si>
    <t>Нац. Спорт лотер</t>
  </si>
  <si>
    <t>Молодёжная 43/1</t>
  </si>
  <si>
    <t>ЧП Гела-Вет</t>
  </si>
  <si>
    <t>ветлечебница</t>
  </si>
  <si>
    <t>Молодёжная 89</t>
  </si>
  <si>
    <t>Молодёжная 11/2</t>
  </si>
  <si>
    <t>Аудит Колсантинг</t>
  </si>
  <si>
    <t>БПС-Сбербанк</t>
  </si>
  <si>
    <t>2 р в мес.(по звонку)</t>
  </si>
  <si>
    <t>2571\1</t>
  </si>
  <si>
    <t>Молодежная,171 к1,2,3</t>
  </si>
  <si>
    <t>Фратекс</t>
  </si>
  <si>
    <t>Молодёжная,171/2</t>
  </si>
  <si>
    <t>189/1</t>
  </si>
  <si>
    <t>ИП Сущина</t>
  </si>
  <si>
    <t>Молодёжная,169</t>
  </si>
  <si>
    <t>ЧУП Фаткулин</t>
  </si>
  <si>
    <t>ООО Пляж</t>
  </si>
  <si>
    <t>Молодёжная,169-1/1</t>
  </si>
  <si>
    <t>ООО Кредиторъ</t>
  </si>
  <si>
    <t>ЖЭС</t>
  </si>
  <si>
    <t>Молодежная,189</t>
  </si>
  <si>
    <t>СООО СВ</t>
  </si>
  <si>
    <t>ООО Гомельтранснефть</t>
  </si>
  <si>
    <t>5 р в мес</t>
  </si>
  <si>
    <t>ЧУП Смыкова Л.О.</t>
  </si>
  <si>
    <t>ТЦ</t>
  </si>
  <si>
    <t>помещ магазина</t>
  </si>
  <si>
    <t>Молодежная 134</t>
  </si>
  <si>
    <t>ООО Парфюм-трейд</t>
  </si>
  <si>
    <t>Дружбы, 8</t>
  </si>
  <si>
    <t>Остров Чистоты</t>
  </si>
  <si>
    <t>Заднепровье</t>
  </si>
  <si>
    <t>магазин Петруха</t>
  </si>
  <si>
    <t>Я.Коласа,26 а</t>
  </si>
  <si>
    <t>Я.Коласа 26, 28, 32</t>
  </si>
  <si>
    <t>почт отделение</t>
  </si>
  <si>
    <t>Я.Коласа 32</t>
  </si>
  <si>
    <t>СанСанодор</t>
  </si>
  <si>
    <t>Я.Коласа, 36, 38</t>
  </si>
  <si>
    <t>ПГУ общежитие</t>
  </si>
  <si>
    <t>гос. Дружба</t>
  </si>
  <si>
    <t>кофейня</t>
  </si>
  <si>
    <t>Статистика</t>
  </si>
  <si>
    <t>админ здание</t>
  </si>
  <si>
    <t>Молодёжная 102а</t>
  </si>
  <si>
    <t>Фэлита</t>
  </si>
  <si>
    <t>ЧУП Авласенко</t>
  </si>
  <si>
    <t>Молодёжная 139</t>
  </si>
  <si>
    <t>Парк культуры</t>
  </si>
  <si>
    <t>окт.-февр</t>
  </si>
  <si>
    <t>март</t>
  </si>
  <si>
    <t>апр-сент</t>
  </si>
  <si>
    <t>адм корпус</t>
  </si>
  <si>
    <t>отд Идеологии и культ</t>
  </si>
  <si>
    <t>школа искуств</t>
  </si>
  <si>
    <t>Школьная 9</t>
  </si>
  <si>
    <t>ЧУП КоптевоТоргСервис</t>
  </si>
  <si>
    <t>Рижский 16</t>
  </si>
  <si>
    <t>Инетернет-маг Евроопт</t>
  </si>
  <si>
    <t>Рижский 5а</t>
  </si>
  <si>
    <t>ООО МиГриКо</t>
  </si>
  <si>
    <t>кафе "инди"</t>
  </si>
  <si>
    <t>Наименование          орг-ции</t>
  </si>
  <si>
    <t xml:space="preserve">1 р в мес </t>
  </si>
  <si>
    <t>Б.Радужная,14а</t>
  </si>
  <si>
    <t>помещ. магазина</t>
  </si>
  <si>
    <t>ООО Еврозапчасть</t>
  </si>
  <si>
    <t>ООО Парфюмтрейд</t>
  </si>
  <si>
    <t>отд почты</t>
  </si>
  <si>
    <t>Два сердца</t>
  </si>
  <si>
    <t>Аптека №146</t>
  </si>
  <si>
    <t xml:space="preserve">аптека </t>
  </si>
  <si>
    <t>ООО Инфор произ арх</t>
  </si>
  <si>
    <t>молодежная,166</t>
  </si>
  <si>
    <t>пр-д Измирительский 11</t>
  </si>
  <si>
    <t>ООО Мердем</t>
  </si>
  <si>
    <t>Нефтяников 1Б-74</t>
  </si>
  <si>
    <t>Нефтяников 1Б-37</t>
  </si>
  <si>
    <t>ООО ОлБиТоп</t>
  </si>
  <si>
    <t>Нефтяников 1Б-38</t>
  </si>
  <si>
    <t>Денисова,13</t>
  </si>
  <si>
    <t>Денисова,17</t>
  </si>
  <si>
    <t>17.31</t>
  </si>
  <si>
    <t>Беларусьнефть</t>
  </si>
  <si>
    <t>СХН№6</t>
  </si>
  <si>
    <t>Монтажников 2</t>
  </si>
  <si>
    <t>2-ой пн месяца</t>
  </si>
  <si>
    <t>ООО ЭквилГрупп</t>
  </si>
  <si>
    <t>Нефтепереработчиков</t>
  </si>
  <si>
    <t>Бел ж\дЛокомотивное депо</t>
  </si>
  <si>
    <t>Партизанская 22</t>
  </si>
  <si>
    <t>194/1</t>
  </si>
  <si>
    <t>Пром. зона</t>
  </si>
  <si>
    <t>Промышленная 6</t>
  </si>
  <si>
    <t>________________________________</t>
  </si>
  <si>
    <t>ООО Тригрин</t>
  </si>
  <si>
    <t>комплекс отдыха</t>
  </si>
  <si>
    <t>вдоль ул. Я.Коласа</t>
  </si>
  <si>
    <t>Флора люкс</t>
  </si>
  <si>
    <t>цвет магазин</t>
  </si>
  <si>
    <t>ИП Валюк Д.С.</t>
  </si>
  <si>
    <t>Молодежная,30-1</t>
  </si>
  <si>
    <t>Космедент</t>
  </si>
  <si>
    <t>стоматология</t>
  </si>
  <si>
    <t>ООО Фитнес Сервис</t>
  </si>
  <si>
    <t>Фарммаркетплюс</t>
  </si>
  <si>
    <t>Дзержинского,17/2</t>
  </si>
  <si>
    <t>ООО Флэтпол</t>
  </si>
  <si>
    <t>пр-дЗаводской 2 ком.5</t>
  </si>
  <si>
    <t>1 р в 3 мес.</t>
  </si>
  <si>
    <t>Богема</t>
  </si>
  <si>
    <t>Ромэота</t>
  </si>
  <si>
    <t>маг Эконом</t>
  </si>
  <si>
    <t>Молодёжная 1</t>
  </si>
  <si>
    <t>Белорусьнефть</t>
  </si>
  <si>
    <t>АЗС №47</t>
  </si>
  <si>
    <t>р-н завода Измеритель</t>
  </si>
  <si>
    <t>Парковая 2а</t>
  </si>
  <si>
    <t>ЧПУПМедАль</t>
  </si>
  <si>
    <t>ЧП Бувини</t>
  </si>
  <si>
    <t>Тер. Центр соц обслуж</t>
  </si>
  <si>
    <t>Молодёжная 135</t>
  </si>
  <si>
    <t>Молодёжная 144</t>
  </si>
  <si>
    <t>Василевцы 3</t>
  </si>
  <si>
    <t>Ктаторова,10</t>
  </si>
  <si>
    <t>Ктаторова,6,8</t>
  </si>
  <si>
    <t>В.И. Лукашевич</t>
  </si>
  <si>
    <t>ХК Химик</t>
  </si>
  <si>
    <t>Молодёжная 94б</t>
  </si>
  <si>
    <t>h</t>
  </si>
  <si>
    <t>Я. Коласа 12а</t>
  </si>
  <si>
    <t>Молодёжная 109</t>
  </si>
  <si>
    <t>ВетЭксперт</t>
  </si>
  <si>
    <t>Рижский 10</t>
  </si>
  <si>
    <t>1 р в мес.</t>
  </si>
  <si>
    <t>Молодёжная 127,133</t>
  </si>
  <si>
    <t>Автомобиль: МАЗ гос.№ АК 7903-2</t>
  </si>
  <si>
    <t>Е.П. Тимофеев</t>
  </si>
  <si>
    <t>начало рабочего дня: летний период 7.00; зимний период 8.00</t>
  </si>
  <si>
    <t>окончание рабочего дня: летний период 19.30; зимний период 20.30</t>
  </si>
  <si>
    <t>Комсомольская 5,7</t>
  </si>
  <si>
    <t>Молодёжная 117,121</t>
  </si>
  <si>
    <t>7 р в нед</t>
  </si>
  <si>
    <t>7р в нед</t>
  </si>
  <si>
    <t>6 р в нед (1р в гр7)</t>
  </si>
  <si>
    <t>6 р  в нед</t>
  </si>
  <si>
    <t>__________   _________</t>
  </si>
  <si>
    <t>6  р в нед</t>
  </si>
  <si>
    <t>_____________   ____________</t>
  </si>
  <si>
    <t>____________   ___________</t>
  </si>
  <si>
    <t>-</t>
  </si>
  <si>
    <t>1 р в нед (6р в гр4)</t>
  </si>
  <si>
    <t>____________________ ________________</t>
  </si>
  <si>
    <t>_________________ __________</t>
  </si>
  <si>
    <t>_______________    ______________</t>
  </si>
  <si>
    <t>Нефтяников 17</t>
  </si>
  <si>
    <t>Нефтяников 19</t>
  </si>
  <si>
    <t>Денисова 21</t>
  </si>
  <si>
    <t>_________________ ___________</t>
  </si>
  <si>
    <t>______________    _____________</t>
  </si>
  <si>
    <t>1 р в нед (6р в гр3)</t>
  </si>
  <si>
    <t>_____________  _____________</t>
  </si>
  <si>
    <t>Молодёжная 181 к.1,2,3</t>
  </si>
  <si>
    <t>Василевцы 5,10,11</t>
  </si>
  <si>
    <t xml:space="preserve">6 р в нед </t>
  </si>
  <si>
    <t>Василевцы 9</t>
  </si>
  <si>
    <t>Василевцы 1</t>
  </si>
  <si>
    <t>7 раза в неделю</t>
  </si>
  <si>
    <t>летний - зимний период с 8.00 до 17.00</t>
  </si>
  <si>
    <t>Пожарицкий А.Г.</t>
  </si>
  <si>
    <t xml:space="preserve">д/с № 29 </t>
  </si>
  <si>
    <t>Молодежная,142</t>
  </si>
  <si>
    <t>Я.Коласа 14-2</t>
  </si>
  <si>
    <t>1 р в месяц</t>
  </si>
  <si>
    <t>_________   ________________</t>
  </si>
  <si>
    <t>"____"  декабря 2021г..</t>
  </si>
  <si>
    <t>"____" декабря 2021г.</t>
  </si>
  <si>
    <t>Нормированное задание на вывоз ТКО на 2022 г.</t>
  </si>
  <si>
    <t>Молодежная, 102   Калинина 6,8</t>
  </si>
  <si>
    <t>2 в нед</t>
  </si>
  <si>
    <t>Нефтяников 1 А</t>
  </si>
  <si>
    <t>Василевцы 2</t>
  </si>
  <si>
    <t>Еронько 7,9</t>
  </si>
  <si>
    <t>Комсомольская 33</t>
  </si>
  <si>
    <t>Комсомольская 29</t>
  </si>
  <si>
    <t>Молодёжная 169</t>
  </si>
  <si>
    <t>Еронько,11б</t>
  </si>
  <si>
    <t>ЧУП Кебаб КБ</t>
  </si>
  <si>
    <t>"     " декабря 2021 г.</t>
  </si>
  <si>
    <t>"    " декабря 2021 г.</t>
  </si>
  <si>
    <t xml:space="preserve">Директор </t>
  </si>
  <si>
    <t>Новополоцкого КУП ЖРЭО</t>
  </si>
  <si>
    <t>Молодёжная 229</t>
  </si>
  <si>
    <t>2р  в нед</t>
  </si>
  <si>
    <t>А.Р. Ульянёнок</t>
  </si>
  <si>
    <t>___________________________</t>
  </si>
  <si>
    <t>"   " декабря 2021 г.</t>
  </si>
  <si>
    <t>"    " декабря 2021г.</t>
  </si>
  <si>
    <t>СТ "Строитель 2003"</t>
  </si>
  <si>
    <t>Наименование  организации</t>
  </si>
  <si>
    <t>Элитпартнёр</t>
  </si>
  <si>
    <t>пр-во кулин.изд.</t>
  </si>
  <si>
    <t>Молодёжная 237-1</t>
  </si>
  <si>
    <t>"   " декабря 2021г.</t>
  </si>
  <si>
    <t>"     "  декабря 2021г.</t>
  </si>
  <si>
    <t>"     " декабря 2021г.</t>
  </si>
  <si>
    <t>А.В. Куликов</t>
  </si>
  <si>
    <t>Ром-Центрум</t>
  </si>
  <si>
    <t>маг. Центрум, Соло</t>
  </si>
  <si>
    <t>Армейская 162</t>
  </si>
  <si>
    <t>Амбулатория</t>
  </si>
  <si>
    <t>общежитие, столовая</t>
  </si>
  <si>
    <t>Армейская 80</t>
  </si>
  <si>
    <t>маг. Гранат</t>
  </si>
  <si>
    <t>Рижский 12/1</t>
  </si>
  <si>
    <t>2 раз в неделю</t>
  </si>
  <si>
    <t>Хруцкого,16/2</t>
  </si>
  <si>
    <t>И.Зодчего,5</t>
  </si>
  <si>
    <t>И.Зодчего,7</t>
  </si>
  <si>
    <t>Хруцкого,1/2</t>
  </si>
  <si>
    <r>
      <t xml:space="preserve">7 р в нед </t>
    </r>
    <r>
      <rPr>
        <b/>
        <sz val="12"/>
        <color indexed="8"/>
        <rFont val="Times New Roman"/>
        <family val="1"/>
        <charset val="204"/>
      </rPr>
      <t>2 к.п.</t>
    </r>
  </si>
  <si>
    <t>СШ № 8</t>
  </si>
  <si>
    <t>сш№ 12</t>
  </si>
  <si>
    <t>кафе</t>
  </si>
  <si>
    <t>кафе Буфет</t>
  </si>
  <si>
    <t>Молодёжная 169а</t>
  </si>
  <si>
    <t>"    " декабря 2022г.</t>
  </si>
  <si>
    <t>"      " декабря 2022г.</t>
  </si>
  <si>
    <t>Нормированное задание на вывоз ТКО на 2022г.</t>
  </si>
  <si>
    <t>В.В.Ступаков</t>
  </si>
  <si>
    <t>1 р в нед(6р в гр4)</t>
  </si>
  <si>
    <t>С.А. Орлов</t>
  </si>
  <si>
    <t>______________________А.А. Болдова</t>
  </si>
  <si>
    <t>Автомобиль МАЗ гос.№ АМ 3408-2</t>
  </si>
  <si>
    <t>маг. Фикс-прайс</t>
  </si>
  <si>
    <t>Я.Коласа 20Б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</si>
</sst>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0.0000"/>
    <numFmt numFmtId="181" formatCode="0.000"/>
    <numFmt numFmtId="186" formatCode="0.0"/>
  </numFmts>
  <fonts count="4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19" borderId="0" applyNumberFormat="0" applyBorder="0" applyAlignment="0" applyProtection="0"/>
    <xf numFmtId="0" fontId="20" fillId="8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34" applyNumberFormat="0" applyAlignment="0" applyProtection="0"/>
    <xf numFmtId="0" fontId="22" fillId="27" borderId="35" applyNumberFormat="0" applyAlignment="0" applyProtection="0"/>
    <xf numFmtId="0" fontId="23" fillId="27" borderId="34" applyNumberFormat="0" applyAlignment="0" applyProtection="0"/>
    <xf numFmtId="0" fontId="24" fillId="0" borderId="36" applyNumberFormat="0" applyFill="0" applyAlignment="0" applyProtection="0"/>
    <xf numFmtId="0" fontId="25" fillId="0" borderId="37" applyNumberFormat="0" applyFill="0" applyAlignment="0" applyProtection="0"/>
    <xf numFmtId="0" fontId="26" fillId="0" borderId="3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39" applyNumberFormat="0" applyFill="0" applyAlignment="0" applyProtection="0"/>
    <xf numFmtId="0" fontId="28" fillId="28" borderId="40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31" borderId="41" applyNumberFormat="0" applyFont="0" applyAlignment="0" applyProtection="0"/>
    <xf numFmtId="0" fontId="33" fillId="0" borderId="42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736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justify" vertical="top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2" fontId="8" fillId="0" borderId="1" xfId="0" applyNumberFormat="1" applyFont="1" applyBorder="1"/>
    <xf numFmtId="0" fontId="10" fillId="0" borderId="0" xfId="0" applyFont="1"/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11" fillId="0" borderId="0" xfId="0" applyFont="1"/>
    <xf numFmtId="0" fontId="10" fillId="0" borderId="1" xfId="0" applyFont="1" applyBorder="1"/>
    <xf numFmtId="0" fontId="9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0" fontId="8" fillId="0" borderId="3" xfId="0" applyFont="1" applyFill="1" applyBorder="1"/>
    <xf numFmtId="0" fontId="9" fillId="0" borderId="3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/>
    <xf numFmtId="0" fontId="2" fillId="0" borderId="0" xfId="0" applyFont="1" applyBorder="1"/>
    <xf numFmtId="2" fontId="2" fillId="0" borderId="0" xfId="0" applyNumberFormat="1" applyFont="1" applyBorder="1"/>
    <xf numFmtId="0" fontId="1" fillId="0" borderId="0" xfId="0" applyFont="1"/>
    <xf numFmtId="0" fontId="1" fillId="0" borderId="0" xfId="0" applyFont="1" applyAlignment="1">
      <alignment horizontal="left"/>
    </xf>
    <xf numFmtId="49" fontId="2" fillId="0" borderId="0" xfId="0" applyNumberFormat="1" applyFont="1"/>
    <xf numFmtId="49" fontId="1" fillId="0" borderId="0" xfId="0" applyNumberFormat="1" applyFont="1"/>
    <xf numFmtId="0" fontId="1" fillId="0" borderId="0" xfId="0" applyFont="1" applyFill="1"/>
    <xf numFmtId="0" fontId="1" fillId="0" borderId="0" xfId="0" applyFont="1" applyAlignment="1">
      <alignment horizontal="center"/>
    </xf>
    <xf numFmtId="0" fontId="9" fillId="0" borderId="1" xfId="0" applyFont="1" applyFill="1" applyBorder="1" applyAlignment="1">
      <alignment vertical="center"/>
    </xf>
    <xf numFmtId="2" fontId="9" fillId="0" borderId="1" xfId="0" applyNumberFormat="1" applyFont="1" applyFill="1" applyBorder="1" applyAlignment="1">
      <alignment horizontal="right" vertical="center"/>
    </xf>
    <xf numFmtId="0" fontId="3" fillId="0" borderId="0" xfId="0" applyFont="1"/>
    <xf numFmtId="0" fontId="9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2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9" fillId="0" borderId="0" xfId="0" applyFont="1" applyFill="1" applyBorder="1"/>
    <xf numFmtId="2" fontId="9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9" fillId="0" borderId="0" xfId="0" applyFont="1" applyAlignment="1"/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right"/>
    </xf>
    <xf numFmtId="2" fontId="9" fillId="0" borderId="3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/>
    <xf numFmtId="2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center" vertical="center"/>
    </xf>
    <xf numFmtId="180" fontId="9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0" xfId="0" applyFont="1" applyFill="1" applyBorder="1"/>
    <xf numFmtId="2" fontId="8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/>
    <xf numFmtId="0" fontId="8" fillId="0" borderId="0" xfId="0" applyFont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81" fontId="9" fillId="0" borderId="1" xfId="0" applyNumberFormat="1" applyFont="1" applyFill="1" applyBorder="1" applyAlignment="1">
      <alignment horizontal="center"/>
    </xf>
    <xf numFmtId="16" fontId="0" fillId="0" borderId="0" xfId="0" applyNumberFormat="1"/>
    <xf numFmtId="0" fontId="8" fillId="0" borderId="0" xfId="0" applyFont="1" applyBorder="1" applyAlignment="1">
      <alignment horizontal="center"/>
    </xf>
    <xf numFmtId="0" fontId="13" fillId="0" borderId="0" xfId="0" applyFont="1"/>
    <xf numFmtId="2" fontId="8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9" fillId="33" borderId="1" xfId="0" applyFont="1" applyFill="1" applyBorder="1"/>
    <xf numFmtId="0" fontId="9" fillId="0" borderId="1" xfId="0" applyFont="1" applyBorder="1" applyAlignment="1">
      <alignment horizontal="justify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right" vertical="top"/>
    </xf>
    <xf numFmtId="0" fontId="9" fillId="0" borderId="1" xfId="0" applyFont="1" applyBorder="1" applyAlignment="1">
      <alignment horizontal="left" vertical="top"/>
    </xf>
    <xf numFmtId="0" fontId="8" fillId="0" borderId="1" xfId="0" applyFont="1" applyFill="1" applyBorder="1" applyAlignment="1">
      <alignment horizontal="left"/>
    </xf>
    <xf numFmtId="2" fontId="9" fillId="0" borderId="1" xfId="0" applyNumberFormat="1" applyFont="1" applyBorder="1" applyAlignment="1">
      <alignment horizontal="center" vertical="top"/>
    </xf>
    <xf numFmtId="0" fontId="9" fillId="0" borderId="3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36" fillId="0" borderId="0" xfId="0" applyFont="1"/>
    <xf numFmtId="0" fontId="36" fillId="0" borderId="0" xfId="0" applyFont="1" applyAlignment="1">
      <alignment horizontal="left"/>
    </xf>
    <xf numFmtId="0" fontId="8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9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3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/>
    </xf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0" fontId="6" fillId="0" borderId="3" xfId="0" applyFont="1" applyFill="1" applyBorder="1"/>
    <xf numFmtId="16" fontId="9" fillId="0" borderId="3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left" vertical="center"/>
    </xf>
    <xf numFmtId="2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7" fillId="0" borderId="0" xfId="0" applyFont="1"/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2" fontId="9" fillId="0" borderId="7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8" xfId="0" applyFont="1" applyBorder="1"/>
    <xf numFmtId="0" fontId="9" fillId="0" borderId="1" xfId="0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2" fontId="9" fillId="0" borderId="7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8" xfId="0" applyFont="1" applyFill="1" applyBorder="1"/>
    <xf numFmtId="1" fontId="8" fillId="0" borderId="1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0" fontId="1" fillId="33" borderId="1" xfId="0" applyFont="1" applyFill="1" applyBorder="1"/>
    <xf numFmtId="0" fontId="1" fillId="33" borderId="1" xfId="0" applyFont="1" applyFill="1" applyBorder="1" applyAlignment="1">
      <alignment horizontal="center"/>
    </xf>
    <xf numFmtId="0" fontId="0" fillId="33" borderId="0" xfId="0" applyFill="1"/>
    <xf numFmtId="2" fontId="1" fillId="33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2" fontId="9" fillId="33" borderId="1" xfId="0" applyNumberFormat="1" applyFont="1" applyFill="1" applyBorder="1" applyAlignment="1">
      <alignment horizontal="center"/>
    </xf>
    <xf numFmtId="0" fontId="9" fillId="33" borderId="1" xfId="0" applyFont="1" applyFill="1" applyBorder="1" applyAlignment="1">
      <alignment horizontal="center"/>
    </xf>
    <xf numFmtId="0" fontId="9" fillId="33" borderId="1" xfId="0" applyFont="1" applyFill="1" applyBorder="1" applyAlignment="1"/>
    <xf numFmtId="0" fontId="37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right" vertical="center" wrapText="1"/>
    </xf>
    <xf numFmtId="0" fontId="1" fillId="33" borderId="1" xfId="0" applyFont="1" applyFill="1" applyBorder="1" applyAlignment="1">
      <alignment horizontal="right" vertical="center" wrapText="1"/>
    </xf>
    <xf numFmtId="0" fontId="9" fillId="33" borderId="1" xfId="0" applyFont="1" applyFill="1" applyBorder="1" applyAlignment="1">
      <alignment horizontal="right" vertical="center" wrapText="1"/>
    </xf>
    <xf numFmtId="0" fontId="1" fillId="33" borderId="1" xfId="0" applyFont="1" applyFill="1" applyBorder="1" applyAlignment="1">
      <alignment horizontal="left" vertical="center"/>
    </xf>
    <xf numFmtId="0" fontId="9" fillId="33" borderId="1" xfId="0" applyFont="1" applyFill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2" fontId="9" fillId="0" borderId="1" xfId="0" applyNumberFormat="1" applyFont="1" applyFill="1" applyBorder="1" applyAlignment="1">
      <alignment vertical="center"/>
    </xf>
    <xf numFmtId="0" fontId="8" fillId="0" borderId="0" xfId="0" applyFont="1" applyAlignment="1"/>
    <xf numFmtId="2" fontId="9" fillId="0" borderId="1" xfId="0" applyNumberFormat="1" applyFont="1" applyFill="1" applyBorder="1" applyAlignment="1"/>
    <xf numFmtId="0" fontId="6" fillId="0" borderId="1" xfId="0" applyFont="1" applyFill="1" applyBorder="1"/>
    <xf numFmtId="2" fontId="9" fillId="0" borderId="4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6" fillId="33" borderId="1" xfId="0" applyFont="1" applyFill="1" applyBorder="1"/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1" xfId="0" applyFont="1" applyBorder="1" applyAlignment="1">
      <alignment vertical="center"/>
    </xf>
    <xf numFmtId="2" fontId="9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1" fillId="0" borderId="1" xfId="0" applyFont="1" applyFill="1" applyBorder="1"/>
    <xf numFmtId="1" fontId="8" fillId="0" borderId="1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181" fontId="9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/>
    <xf numFmtId="0" fontId="1" fillId="33" borderId="0" xfId="0" applyFont="1" applyFill="1" applyBorder="1" applyAlignment="1"/>
    <xf numFmtId="0" fontId="15" fillId="0" borderId="0" xfId="0" applyFont="1"/>
    <xf numFmtId="0" fontId="38" fillId="0" borderId="0" xfId="0" applyFont="1"/>
    <xf numFmtId="2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 vertical="center"/>
    </xf>
    <xf numFmtId="0" fontId="38" fillId="0" borderId="0" xfId="0" applyFont="1" applyBorder="1"/>
    <xf numFmtId="0" fontId="6" fillId="0" borderId="0" xfId="0" applyFont="1" applyFill="1" applyBorder="1"/>
    <xf numFmtId="0" fontId="15" fillId="0" borderId="0" xfId="0" applyFont="1" applyBorder="1"/>
    <xf numFmtId="0" fontId="6" fillId="0" borderId="0" xfId="0" applyFont="1" applyFill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9" fillId="0" borderId="0" xfId="0" applyFont="1" applyBorder="1" applyAlignment="1">
      <alignment horizontal="justify" vertical="top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0" fontId="11" fillId="0" borderId="11" xfId="0" applyFont="1" applyBorder="1" applyAlignment="1">
      <alignment horizontal="center"/>
    </xf>
    <xf numFmtId="0" fontId="11" fillId="0" borderId="11" xfId="0" applyFont="1" applyBorder="1"/>
    <xf numFmtId="0" fontId="11" fillId="0" borderId="4" xfId="0" applyFont="1" applyBorder="1" applyAlignment="1">
      <alignment horizontal="center"/>
    </xf>
    <xf numFmtId="0" fontId="11" fillId="0" borderId="4" xfId="0" applyFont="1" applyBorder="1"/>
    <xf numFmtId="0" fontId="11" fillId="33" borderId="4" xfId="0" applyFont="1" applyFill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33" borderId="1" xfId="0" applyFont="1" applyFill="1" applyBorder="1"/>
    <xf numFmtId="0" fontId="11" fillId="0" borderId="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3" xfId="0" applyFont="1" applyBorder="1"/>
    <xf numFmtId="0" fontId="11" fillId="0" borderId="1" xfId="0" applyFont="1" applyBorder="1" applyAlignment="1">
      <alignment horizontal="center" vertical="center"/>
    </xf>
    <xf numFmtId="0" fontId="11" fillId="33" borderId="3" xfId="0" applyFont="1" applyFill="1" applyBorder="1"/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right" vertical="center" wrapText="1"/>
    </xf>
    <xf numFmtId="2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8" xfId="0" applyFont="1" applyFill="1" applyBorder="1"/>
    <xf numFmtId="2" fontId="11" fillId="0" borderId="3" xfId="0" applyNumberFormat="1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/>
    </xf>
    <xf numFmtId="2" fontId="11" fillId="0" borderId="7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top"/>
    </xf>
    <xf numFmtId="0" fontId="11" fillId="0" borderId="1" xfId="0" applyFont="1" applyBorder="1" applyAlignment="1">
      <alignment horizontal="justify" vertical="top"/>
    </xf>
    <xf numFmtId="0" fontId="11" fillId="0" borderId="1" xfId="0" applyFont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2" fontId="11" fillId="0" borderId="1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right" vertical="center"/>
    </xf>
    <xf numFmtId="2" fontId="11" fillId="0" borderId="4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left"/>
    </xf>
    <xf numFmtId="0" fontId="0" fillId="0" borderId="0" xfId="0" applyFont="1"/>
    <xf numFmtId="0" fontId="9" fillId="0" borderId="4" xfId="0" applyFont="1" applyBorder="1" applyAlignment="1">
      <alignment horizontal="justify" vertical="top"/>
    </xf>
    <xf numFmtId="0" fontId="8" fillId="0" borderId="1" xfId="0" applyFont="1" applyFill="1" applyBorder="1" applyAlignment="1"/>
    <xf numFmtId="186" fontId="9" fillId="0" borderId="1" xfId="0" applyNumberFormat="1" applyFont="1" applyFill="1" applyBorder="1" applyAlignment="1">
      <alignment horizontal="center" vertical="center"/>
    </xf>
    <xf numFmtId="0" fontId="9" fillId="33" borderId="1" xfId="0" applyFont="1" applyFill="1" applyBorder="1" applyAlignment="1">
      <alignment horizontal="right" vertical="center"/>
    </xf>
    <xf numFmtId="2" fontId="9" fillId="33" borderId="1" xfId="0" applyNumberFormat="1" applyFont="1" applyFill="1" applyBorder="1" applyAlignment="1">
      <alignment horizontal="right" vertical="center"/>
    </xf>
    <xf numFmtId="2" fontId="9" fillId="33" borderId="1" xfId="0" applyNumberFormat="1" applyFont="1" applyFill="1" applyBorder="1" applyAlignment="1">
      <alignment horizontal="center" vertical="center"/>
    </xf>
    <xf numFmtId="0" fontId="9" fillId="33" borderId="1" xfId="0" applyFont="1" applyFill="1" applyBorder="1" applyAlignment="1">
      <alignment horizontal="center" vertical="center"/>
    </xf>
    <xf numFmtId="0" fontId="9" fillId="33" borderId="1" xfId="0" applyFont="1" applyFill="1" applyBorder="1" applyAlignment="1">
      <alignment vertical="center"/>
    </xf>
    <xf numFmtId="0" fontId="11" fillId="33" borderId="0" xfId="0" applyFont="1" applyFill="1"/>
    <xf numFmtId="1" fontId="9" fillId="0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/>
    <xf numFmtId="0" fontId="27" fillId="0" borderId="0" xfId="0" applyFont="1"/>
    <xf numFmtId="0" fontId="0" fillId="34" borderId="0" xfId="0" applyFill="1"/>
    <xf numFmtId="0" fontId="36" fillId="0" borderId="1" xfId="0" applyFont="1" applyBorder="1" applyAlignment="1">
      <alignment horizontal="left"/>
    </xf>
    <xf numFmtId="1" fontId="8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0" fillId="35" borderId="0" xfId="0" applyFill="1"/>
    <xf numFmtId="0" fontId="8" fillId="33" borderId="1" xfId="0" applyFont="1" applyFill="1" applyBorder="1"/>
    <xf numFmtId="0" fontId="36" fillId="33" borderId="1" xfId="0" applyFont="1" applyFill="1" applyBorder="1"/>
    <xf numFmtId="2" fontId="9" fillId="33" borderId="3" xfId="0" applyNumberFormat="1" applyFont="1" applyFill="1" applyBorder="1" applyAlignment="1">
      <alignment horizontal="center" vertical="center"/>
    </xf>
    <xf numFmtId="0" fontId="37" fillId="33" borderId="0" xfId="0" applyFont="1" applyFill="1"/>
    <xf numFmtId="0" fontId="37" fillId="33" borderId="1" xfId="0" applyFont="1" applyFill="1" applyBorder="1"/>
    <xf numFmtId="0" fontId="37" fillId="33" borderId="1" xfId="0" applyFont="1" applyFill="1" applyBorder="1" applyAlignment="1">
      <alignment vertical="center"/>
    </xf>
    <xf numFmtId="0" fontId="37" fillId="33" borderId="0" xfId="0" applyFont="1" applyFill="1" applyAlignment="1">
      <alignment horizontal="center" vertical="center"/>
    </xf>
    <xf numFmtId="0" fontId="8" fillId="33" borderId="0" xfId="0" applyFont="1" applyFill="1"/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8" fillId="33" borderId="1" xfId="0" applyFont="1" applyFill="1" applyBorder="1" applyAlignment="1">
      <alignment horizontal="center" vertical="center" wrapText="1"/>
    </xf>
    <xf numFmtId="0" fontId="8" fillId="33" borderId="1" xfId="0" applyFont="1" applyFill="1" applyBorder="1" applyAlignment="1">
      <alignment horizontal="justify" vertical="top"/>
    </xf>
    <xf numFmtId="0" fontId="8" fillId="33" borderId="1" xfId="0" applyFont="1" applyFill="1" applyBorder="1" applyAlignment="1">
      <alignment horizontal="center" vertical="center"/>
    </xf>
    <xf numFmtId="0" fontId="8" fillId="33" borderId="1" xfId="0" applyFont="1" applyFill="1" applyBorder="1" applyAlignment="1">
      <alignment horizontal="left" vertical="center"/>
    </xf>
    <xf numFmtId="0" fontId="8" fillId="33" borderId="1" xfId="0" applyFont="1" applyFill="1" applyBorder="1" applyAlignment="1">
      <alignment horizontal="center"/>
    </xf>
    <xf numFmtId="0" fontId="8" fillId="33" borderId="1" xfId="0" applyFont="1" applyFill="1" applyBorder="1" applyAlignment="1">
      <alignment horizontal="left"/>
    </xf>
    <xf numFmtId="0" fontId="9" fillId="33" borderId="1" xfId="0" applyFont="1" applyFill="1" applyBorder="1" applyAlignment="1">
      <alignment horizontal="right"/>
    </xf>
    <xf numFmtId="2" fontId="1" fillId="33" borderId="1" xfId="0" applyNumberFormat="1" applyFont="1" applyFill="1" applyBorder="1" applyAlignment="1">
      <alignment horizontal="center" vertical="center"/>
    </xf>
    <xf numFmtId="0" fontId="9" fillId="33" borderId="1" xfId="0" applyFont="1" applyFill="1" applyBorder="1" applyAlignment="1">
      <alignment horizontal="left"/>
    </xf>
    <xf numFmtId="2" fontId="9" fillId="33" borderId="1" xfId="0" applyNumberFormat="1" applyFont="1" applyFill="1" applyBorder="1" applyAlignment="1">
      <alignment vertical="center"/>
    </xf>
    <xf numFmtId="0" fontId="9" fillId="33" borderId="3" xfId="0" applyFont="1" applyFill="1" applyBorder="1" applyAlignment="1">
      <alignment horizontal="right" vertical="center"/>
    </xf>
    <xf numFmtId="0" fontId="9" fillId="33" borderId="3" xfId="0" applyFont="1" applyFill="1" applyBorder="1"/>
    <xf numFmtId="0" fontId="9" fillId="33" borderId="3" xfId="0" applyFont="1" applyFill="1" applyBorder="1" applyAlignment="1">
      <alignment horizontal="center" vertical="center"/>
    </xf>
    <xf numFmtId="1" fontId="9" fillId="33" borderId="1" xfId="0" applyNumberFormat="1" applyFont="1" applyFill="1" applyBorder="1" applyAlignment="1">
      <alignment horizontal="center" vertical="center"/>
    </xf>
    <xf numFmtId="0" fontId="9" fillId="33" borderId="3" xfId="0" applyFont="1" applyFill="1" applyBorder="1" applyAlignment="1">
      <alignment horizontal="left"/>
    </xf>
    <xf numFmtId="0" fontId="9" fillId="33" borderId="3" xfId="0" applyFont="1" applyFill="1" applyBorder="1" applyAlignment="1">
      <alignment horizontal="right"/>
    </xf>
    <xf numFmtId="0" fontId="9" fillId="33" borderId="9" xfId="0" applyFont="1" applyFill="1" applyBorder="1"/>
    <xf numFmtId="0" fontId="9" fillId="33" borderId="1" xfId="0" applyFont="1" applyFill="1" applyBorder="1" applyAlignment="1">
      <alignment horizontal="center" wrapText="1"/>
    </xf>
    <xf numFmtId="0" fontId="9" fillId="33" borderId="3" xfId="0" applyFont="1" applyFill="1" applyBorder="1" applyAlignment="1">
      <alignment horizontal="center"/>
    </xf>
    <xf numFmtId="0" fontId="37" fillId="33" borderId="1" xfId="0" applyFont="1" applyFill="1" applyBorder="1" applyAlignment="1">
      <alignment horizontal="center"/>
    </xf>
    <xf numFmtId="0" fontId="9" fillId="33" borderId="1" xfId="0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 horizontal="center" vertical="center"/>
    </xf>
    <xf numFmtId="0" fontId="9" fillId="33" borderId="4" xfId="0" applyFont="1" applyFill="1" applyBorder="1" applyAlignment="1">
      <alignment horizontal="center" vertical="center"/>
    </xf>
    <xf numFmtId="2" fontId="9" fillId="33" borderId="1" xfId="0" applyNumberFormat="1" applyFont="1" applyFill="1" applyBorder="1" applyAlignment="1">
      <alignment horizontal="left" wrapText="1"/>
    </xf>
    <xf numFmtId="2" fontId="8" fillId="33" borderId="1" xfId="0" applyNumberFormat="1" applyFont="1" applyFill="1" applyBorder="1" applyAlignment="1">
      <alignment horizontal="left" wrapText="1"/>
    </xf>
    <xf numFmtId="2" fontId="8" fillId="33" borderId="1" xfId="0" applyNumberFormat="1" applyFont="1" applyFill="1" applyBorder="1" applyAlignment="1">
      <alignment horizontal="center" vertical="center"/>
    </xf>
    <xf numFmtId="1" fontId="8" fillId="33" borderId="1" xfId="0" applyNumberFormat="1" applyFont="1" applyFill="1" applyBorder="1" applyAlignment="1">
      <alignment horizontal="center" vertical="center"/>
    </xf>
    <xf numFmtId="0" fontId="9" fillId="33" borderId="0" xfId="0" applyFont="1" applyFill="1"/>
    <xf numFmtId="0" fontId="37" fillId="33" borderId="0" xfId="0" applyFont="1" applyFill="1" applyAlignment="1">
      <alignment horizontal="left"/>
    </xf>
    <xf numFmtId="0" fontId="10" fillId="33" borderId="0" xfId="0" applyFont="1" applyFill="1"/>
    <xf numFmtId="0" fontId="41" fillId="33" borderId="0" xfId="0" applyFont="1" applyFill="1" applyAlignment="1">
      <alignment horizontal="center" vertical="center"/>
    </xf>
    <xf numFmtId="0" fontId="8" fillId="33" borderId="4" xfId="0" applyFont="1" applyFill="1" applyBorder="1" applyAlignment="1">
      <alignment horizontal="center" vertical="center"/>
    </xf>
    <xf numFmtId="0" fontId="9" fillId="33" borderId="4" xfId="0" applyFont="1" applyFill="1" applyBorder="1" applyAlignment="1">
      <alignment horizontal="right"/>
    </xf>
    <xf numFmtId="0" fontId="9" fillId="33" borderId="4" xfId="0" applyFont="1" applyFill="1" applyBorder="1"/>
    <xf numFmtId="2" fontId="9" fillId="33" borderId="4" xfId="0" applyNumberFormat="1" applyFont="1" applyFill="1" applyBorder="1" applyAlignment="1">
      <alignment horizontal="center" vertical="center"/>
    </xf>
    <xf numFmtId="0" fontId="8" fillId="33" borderId="4" xfId="0" applyFont="1" applyFill="1" applyBorder="1" applyAlignment="1">
      <alignment horizontal="left"/>
    </xf>
    <xf numFmtId="2" fontId="8" fillId="33" borderId="1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vertical="center"/>
    </xf>
    <xf numFmtId="0" fontId="8" fillId="33" borderId="4" xfId="0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80" fontId="11" fillId="0" borderId="1" xfId="0" applyNumberFormat="1" applyFont="1" applyBorder="1" applyAlignment="1">
      <alignment horizontal="center"/>
    </xf>
    <xf numFmtId="186" fontId="11" fillId="0" borderId="1" xfId="0" applyNumberFormat="1" applyFont="1" applyBorder="1" applyAlignment="1">
      <alignment horizontal="center" vertical="center"/>
    </xf>
    <xf numFmtId="0" fontId="11" fillId="33" borderId="14" xfId="0" applyFont="1" applyFill="1" applyBorder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33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left" vertical="center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wrapText="1"/>
    </xf>
    <xf numFmtId="0" fontId="42" fillId="0" borderId="1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2" fontId="42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/>
    <xf numFmtId="0" fontId="6" fillId="0" borderId="8" xfId="0" applyFont="1" applyFill="1" applyBorder="1"/>
    <xf numFmtId="0" fontId="6" fillId="0" borderId="3" xfId="0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8" xfId="0" applyFont="1" applyBorder="1"/>
    <xf numFmtId="0" fontId="7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3" xfId="0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 vertical="center"/>
    </xf>
    <xf numFmtId="2" fontId="18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/>
    <xf numFmtId="0" fontId="6" fillId="0" borderId="0" xfId="0" applyFont="1" applyFill="1"/>
    <xf numFmtId="0" fontId="6" fillId="0" borderId="0" xfId="0" applyFont="1" applyFill="1" applyAlignment="1">
      <alignment horizontal="right" vertical="center"/>
    </xf>
    <xf numFmtId="0" fontId="6" fillId="0" borderId="0" xfId="0" applyFont="1" applyAlignment="1"/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186" fontId="11" fillId="0" borderId="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/>
    </xf>
    <xf numFmtId="0" fontId="14" fillId="0" borderId="31" xfId="0" applyFont="1" applyFill="1" applyBorder="1"/>
    <xf numFmtId="2" fontId="14" fillId="0" borderId="31" xfId="0" applyNumberFormat="1" applyFont="1" applyFill="1" applyBorder="1" applyAlignment="1">
      <alignment horizontal="center" vertical="center"/>
    </xf>
    <xf numFmtId="2" fontId="16" fillId="0" borderId="31" xfId="0" applyNumberFormat="1" applyFont="1" applyFill="1" applyBorder="1" applyAlignment="1">
      <alignment horizontal="center"/>
    </xf>
    <xf numFmtId="0" fontId="16" fillId="0" borderId="31" xfId="0" applyNumberFormat="1" applyFont="1" applyFill="1" applyBorder="1" applyAlignment="1">
      <alignment horizontal="center"/>
    </xf>
    <xf numFmtId="0" fontId="14" fillId="0" borderId="32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33" borderId="0" xfId="0" applyFont="1" applyFill="1" applyBorder="1"/>
    <xf numFmtId="0" fontId="11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justify" vertical="top"/>
    </xf>
    <xf numFmtId="0" fontId="6" fillId="0" borderId="3" xfId="0" applyFont="1" applyBorder="1" applyAlignment="1">
      <alignment horizontal="left" vertical="top"/>
    </xf>
    <xf numFmtId="0" fontId="7" fillId="0" borderId="33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right" vertical="center"/>
    </xf>
    <xf numFmtId="0" fontId="6" fillId="0" borderId="33" xfId="0" applyFont="1" applyBorder="1" applyAlignment="1">
      <alignment horizontal="justify" vertical="top"/>
    </xf>
    <xf numFmtId="0" fontId="6" fillId="0" borderId="33" xfId="0" applyFont="1" applyBorder="1" applyAlignment="1">
      <alignment horizontal="left" vertical="top"/>
    </xf>
    <xf numFmtId="0" fontId="6" fillId="0" borderId="33" xfId="0" applyFont="1" applyBorder="1" applyAlignment="1">
      <alignment horizontal="center" vertical="center"/>
    </xf>
    <xf numFmtId="2" fontId="6" fillId="0" borderId="33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3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2" fontId="9" fillId="0" borderId="3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3" xfId="0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/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8" fillId="9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/>
    </xf>
    <xf numFmtId="0" fontId="41" fillId="0" borderId="0" xfId="0" applyFont="1" applyAlignment="1">
      <alignment horizontal="left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2" fontId="9" fillId="0" borderId="3" xfId="0" applyNumberFormat="1" applyFont="1" applyBorder="1" applyAlignment="1">
      <alignment horizontal="left" vertical="center"/>
    </xf>
    <xf numFmtId="2" fontId="9" fillId="0" borderId="9" xfId="0" applyNumberFormat="1" applyFont="1" applyBorder="1" applyAlignment="1">
      <alignment horizontal="left" vertical="center"/>
    </xf>
    <xf numFmtId="2" fontId="9" fillId="0" borderId="4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33" borderId="3" xfId="0" applyFont="1" applyFill="1" applyBorder="1" applyAlignment="1">
      <alignment horizontal="left" vertical="center"/>
    </xf>
    <xf numFmtId="0" fontId="9" fillId="33" borderId="4" xfId="0" applyFont="1" applyFill="1" applyBorder="1" applyAlignment="1">
      <alignment horizontal="left" vertical="center"/>
    </xf>
    <xf numFmtId="0" fontId="9" fillId="33" borderId="3" xfId="0" applyFont="1" applyFill="1" applyBorder="1" applyAlignment="1">
      <alignment horizontal="center" vertical="center"/>
    </xf>
    <xf numFmtId="0" fontId="9" fillId="33" borderId="4" xfId="0" applyFont="1" applyFill="1" applyBorder="1" applyAlignment="1">
      <alignment horizontal="center" vertical="center"/>
    </xf>
    <xf numFmtId="0" fontId="8" fillId="33" borderId="3" xfId="0" applyFont="1" applyFill="1" applyBorder="1" applyAlignment="1">
      <alignment horizontal="center" vertical="center"/>
    </xf>
    <xf numFmtId="0" fontId="8" fillId="33" borderId="4" xfId="0" applyFont="1" applyFill="1" applyBorder="1" applyAlignment="1">
      <alignment horizontal="center" vertical="center"/>
    </xf>
    <xf numFmtId="2" fontId="9" fillId="33" borderId="3" xfId="0" applyNumberFormat="1" applyFont="1" applyFill="1" applyBorder="1" applyAlignment="1">
      <alignment horizontal="center"/>
    </xf>
    <xf numFmtId="2" fontId="9" fillId="33" borderId="4" xfId="0" applyNumberFormat="1" applyFont="1" applyFill="1" applyBorder="1" applyAlignment="1">
      <alignment horizontal="center"/>
    </xf>
    <xf numFmtId="2" fontId="9" fillId="33" borderId="3" xfId="0" applyNumberFormat="1" applyFont="1" applyFill="1" applyBorder="1" applyAlignment="1">
      <alignment horizontal="center" vertical="center"/>
    </xf>
    <xf numFmtId="2" fontId="9" fillId="33" borderId="4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37" fillId="33" borderId="3" xfId="0" applyFont="1" applyFill="1" applyBorder="1" applyAlignment="1">
      <alignment horizontal="center"/>
    </xf>
    <xf numFmtId="0" fontId="37" fillId="33" borderId="4" xfId="0" applyFont="1" applyFill="1" applyBorder="1" applyAlignment="1">
      <alignment horizontal="center"/>
    </xf>
    <xf numFmtId="0" fontId="9" fillId="33" borderId="0" xfId="0" applyFont="1" applyFill="1" applyAlignment="1">
      <alignment horizontal="left"/>
    </xf>
    <xf numFmtId="2" fontId="9" fillId="33" borderId="9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9" xfId="0" applyFont="1" applyFill="1" applyBorder="1" applyAlignment="1">
      <alignment horizontal="center" vertical="center"/>
    </xf>
    <xf numFmtId="0" fontId="41" fillId="33" borderId="0" xfId="0" applyFont="1" applyFill="1" applyAlignment="1">
      <alignment horizontal="left" vertical="center"/>
    </xf>
    <xf numFmtId="0" fontId="8" fillId="33" borderId="15" xfId="0" applyFont="1" applyFill="1" applyBorder="1" applyAlignment="1">
      <alignment horizontal="center" vertical="top"/>
    </xf>
    <xf numFmtId="0" fontId="8" fillId="33" borderId="16" xfId="0" applyFont="1" applyFill="1" applyBorder="1" applyAlignment="1">
      <alignment horizontal="center" vertical="top"/>
    </xf>
    <xf numFmtId="0" fontId="8" fillId="33" borderId="2" xfId="0" applyFont="1" applyFill="1" applyBorder="1" applyAlignment="1">
      <alignment horizontal="center" vertical="top"/>
    </xf>
    <xf numFmtId="0" fontId="9" fillId="33" borderId="9" xfId="0" applyFont="1" applyFill="1" applyBorder="1" applyAlignment="1">
      <alignment horizontal="left" vertical="center"/>
    </xf>
    <xf numFmtId="0" fontId="9" fillId="33" borderId="3" xfId="0" applyFont="1" applyFill="1" applyBorder="1" applyAlignment="1">
      <alignment horizontal="right" vertical="center"/>
    </xf>
    <xf numFmtId="0" fontId="9" fillId="33" borderId="9" xfId="0" applyFont="1" applyFill="1" applyBorder="1" applyAlignment="1">
      <alignment horizontal="right" vertical="center"/>
    </xf>
    <xf numFmtId="0" fontId="9" fillId="33" borderId="4" xfId="0" applyFont="1" applyFill="1" applyBorder="1" applyAlignment="1">
      <alignment horizontal="right" vertical="center"/>
    </xf>
    <xf numFmtId="0" fontId="9" fillId="33" borderId="9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2" fontId="11" fillId="0" borderId="9" xfId="0" applyNumberFormat="1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2" fontId="11" fillId="0" borderId="3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2" fontId="11" fillId="0" borderId="9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4" fillId="0" borderId="15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11" fillId="0" borderId="18" xfId="0" applyFont="1" applyBorder="1" applyAlignment="1">
      <alignment vertical="center"/>
    </xf>
    <xf numFmtId="0" fontId="11" fillId="0" borderId="21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2" fontId="9" fillId="33" borderId="8" xfId="0" applyNumberFormat="1" applyFont="1" applyFill="1" applyBorder="1" applyAlignment="1">
      <alignment horizontal="center" vertical="center"/>
    </xf>
    <xf numFmtId="2" fontId="9" fillId="33" borderId="7" xfId="0" applyNumberFormat="1" applyFont="1" applyFill="1" applyBorder="1" applyAlignment="1">
      <alignment horizontal="center" vertical="center"/>
    </xf>
    <xf numFmtId="2" fontId="9" fillId="33" borderId="26" xfId="0" applyNumberFormat="1" applyFont="1" applyFill="1" applyBorder="1" applyAlignment="1">
      <alignment horizontal="center" vertical="center"/>
    </xf>
    <xf numFmtId="2" fontId="9" fillId="33" borderId="27" xfId="0" applyNumberFormat="1" applyFont="1" applyFill="1" applyBorder="1" applyAlignment="1">
      <alignment horizontal="center" vertical="center"/>
    </xf>
    <xf numFmtId="2" fontId="9" fillId="33" borderId="28" xfId="0" applyNumberFormat="1" applyFont="1" applyFill="1" applyBorder="1" applyAlignment="1">
      <alignment horizontal="center" vertical="center"/>
    </xf>
    <xf numFmtId="2" fontId="9" fillId="33" borderId="2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8" fillId="0" borderId="1" xfId="0" applyFont="1" applyBorder="1" applyAlignment="1"/>
    <xf numFmtId="0" fontId="9" fillId="0" borderId="1" xfId="0" applyFont="1" applyBorder="1" applyAlignment="1">
      <alignment horizontal="center"/>
    </xf>
    <xf numFmtId="0" fontId="37" fillId="0" borderId="1" xfId="0" applyFont="1" applyBorder="1" applyAlignment="1">
      <alignment horizontal="left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3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44" fillId="0" borderId="0" xfId="0" applyFont="1" applyAlignment="1">
      <alignment horizontal="left"/>
    </xf>
    <xf numFmtId="0" fontId="8" fillId="0" borderId="9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2" fontId="6" fillId="0" borderId="3" xfId="0" applyNumberFormat="1" applyFont="1" applyFill="1" applyBorder="1" applyAlignment="1">
      <alignment horizontal="right" vertical="center"/>
    </xf>
    <xf numFmtId="2" fontId="6" fillId="0" borderId="9" xfId="0" applyNumberFormat="1" applyFont="1" applyFill="1" applyBorder="1" applyAlignment="1">
      <alignment horizontal="right" vertical="center"/>
    </xf>
    <xf numFmtId="2" fontId="6" fillId="0" borderId="4" xfId="0" applyNumberFormat="1" applyFont="1" applyFill="1" applyBorder="1" applyAlignment="1">
      <alignment horizontal="right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2" fontId="42" fillId="0" borderId="3" xfId="0" applyNumberFormat="1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9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" fontId="6" fillId="0" borderId="3" xfId="0" applyNumberFormat="1" applyFont="1" applyFill="1" applyBorder="1" applyAlignment="1">
      <alignment horizontal="left" vertical="center"/>
    </xf>
    <xf numFmtId="1" fontId="6" fillId="0" borderId="4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0" fontId="42" fillId="0" borderId="3" xfId="0" applyFont="1" applyBorder="1" applyAlignment="1">
      <alignment horizontal="left" vertical="center"/>
    </xf>
    <xf numFmtId="0" fontId="42" fillId="0" borderId="9" xfId="0" applyFont="1" applyBorder="1" applyAlignment="1">
      <alignment horizontal="left" vertical="center"/>
    </xf>
    <xf numFmtId="0" fontId="42" fillId="0" borderId="4" xfId="0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right" vertical="top"/>
    </xf>
    <xf numFmtId="0" fontId="9" fillId="0" borderId="1" xfId="0" applyFont="1" applyFill="1" applyBorder="1" applyAlignment="1">
      <alignment horizontal="justify" vertical="top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/>
    </xf>
    <xf numFmtId="0" fontId="0" fillId="0" borderId="0" xfId="0" applyFill="1"/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95"/>
  <sheetViews>
    <sheetView tabSelected="1" view="pageBreakPreview" zoomScale="80" zoomScaleNormal="100" zoomScaleSheetLayoutView="80" workbookViewId="0">
      <selection activeCell="A7" sqref="A7:IV7"/>
    </sheetView>
  </sheetViews>
  <sheetFormatPr defaultRowHeight="18.75" x14ac:dyDescent="0.3"/>
  <cols>
    <col min="1" max="1" width="6" style="113" customWidth="1"/>
    <col min="2" max="2" width="9.7109375" style="113" customWidth="1"/>
    <col min="3" max="3" width="27.5703125" style="113" customWidth="1"/>
    <col min="4" max="4" width="19" style="113" customWidth="1"/>
    <col min="5" max="5" width="23.140625" style="113" customWidth="1"/>
    <col min="6" max="12" width="8.7109375" style="113" customWidth="1"/>
    <col min="13" max="13" width="11.28515625" style="113" customWidth="1"/>
    <col min="14" max="14" width="10" style="113" customWidth="1"/>
    <col min="15" max="15" width="24.5703125" style="114" customWidth="1"/>
    <col min="16" max="16" width="8.85546875" style="113" customWidth="1"/>
  </cols>
  <sheetData>
    <row r="1" spans="1:15" x14ac:dyDescent="0.3">
      <c r="A1" s="480" t="s">
        <v>558</v>
      </c>
      <c r="B1" s="480"/>
      <c r="C1" s="480"/>
      <c r="D1" s="3"/>
      <c r="E1" s="3"/>
      <c r="F1" s="3"/>
      <c r="G1" s="3"/>
      <c r="H1" s="3"/>
      <c r="I1" s="3"/>
      <c r="J1" s="480" t="s">
        <v>559</v>
      </c>
      <c r="K1" s="480"/>
      <c r="L1" s="480"/>
      <c r="M1" s="480"/>
      <c r="N1" s="480"/>
      <c r="O1" s="102"/>
    </row>
    <row r="2" spans="1:15" x14ac:dyDescent="0.3">
      <c r="A2" s="480" t="s">
        <v>440</v>
      </c>
      <c r="B2" s="480"/>
      <c r="C2" s="480"/>
      <c r="D2" s="3"/>
      <c r="E2" s="3"/>
      <c r="F2" s="3"/>
      <c r="G2" s="3"/>
      <c r="H2" s="3"/>
      <c r="I2" s="3"/>
      <c r="J2" s="480" t="s">
        <v>430</v>
      </c>
      <c r="K2" s="480"/>
      <c r="L2" s="480"/>
      <c r="M2" s="480"/>
      <c r="N2" s="480"/>
      <c r="O2" s="102"/>
    </row>
    <row r="3" spans="1:15" x14ac:dyDescent="0.3">
      <c r="A3" s="480" t="s">
        <v>1336</v>
      </c>
      <c r="B3" s="480"/>
      <c r="C3" s="480"/>
      <c r="D3" s="3"/>
      <c r="E3" s="3"/>
      <c r="F3" s="3"/>
      <c r="G3" s="3"/>
      <c r="H3" s="3"/>
      <c r="I3" s="3"/>
      <c r="J3" s="480" t="s">
        <v>560</v>
      </c>
      <c r="K3" s="480"/>
      <c r="L3" s="480"/>
      <c r="M3" s="480"/>
      <c r="N3" s="480"/>
      <c r="O3" s="102"/>
    </row>
    <row r="4" spans="1:15" x14ac:dyDescent="0.3">
      <c r="A4" s="480" t="s">
        <v>1337</v>
      </c>
      <c r="B4" s="480"/>
      <c r="C4" s="480"/>
      <c r="D4" s="3"/>
      <c r="E4" s="3"/>
      <c r="F4" s="3"/>
      <c r="G4" s="3"/>
      <c r="H4" s="3"/>
      <c r="I4" s="3"/>
      <c r="J4" s="480" t="s">
        <v>16</v>
      </c>
      <c r="K4" s="480"/>
      <c r="L4" s="480"/>
      <c r="M4" s="480"/>
      <c r="N4" s="480"/>
      <c r="O4" s="102"/>
    </row>
    <row r="5" spans="1:15" x14ac:dyDescent="0.3">
      <c r="A5" s="3"/>
      <c r="B5" s="3"/>
      <c r="C5" s="3"/>
      <c r="D5" s="3"/>
      <c r="E5" s="3"/>
      <c r="F5" s="3"/>
      <c r="G5" s="3"/>
      <c r="H5" s="3"/>
      <c r="I5" s="3"/>
      <c r="J5" s="480" t="s">
        <v>1338</v>
      </c>
      <c r="K5" s="480"/>
      <c r="L5" s="480"/>
      <c r="M5" s="480"/>
      <c r="N5" s="480"/>
      <c r="O5" s="102"/>
    </row>
    <row r="6" spans="1:15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30"/>
    </row>
    <row r="7" spans="1:15" x14ac:dyDescent="0.3">
      <c r="A7" s="491" t="s">
        <v>561</v>
      </c>
      <c r="B7" s="491"/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</row>
    <row r="8" spans="1:15" x14ac:dyDescent="0.3">
      <c r="A8" s="491" t="s">
        <v>562</v>
      </c>
      <c r="B8" s="491"/>
      <c r="C8" s="491"/>
      <c r="D8" s="491"/>
      <c r="E8" s="491"/>
      <c r="F8" s="491"/>
      <c r="G8" s="491"/>
      <c r="H8" s="491"/>
      <c r="I8" s="491"/>
      <c r="J8" s="491"/>
      <c r="K8" s="491"/>
      <c r="L8" s="491"/>
      <c r="M8" s="491"/>
      <c r="N8" s="491"/>
      <c r="O8" s="491"/>
    </row>
    <row r="9" spans="1:15" x14ac:dyDescent="0.3">
      <c r="A9" s="491" t="s">
        <v>1339</v>
      </c>
      <c r="B9" s="491"/>
      <c r="C9" s="491"/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</row>
    <row r="10" spans="1:15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30"/>
    </row>
    <row r="11" spans="1:15" ht="93.75" x14ac:dyDescent="0.3">
      <c r="A11" s="4" t="s">
        <v>563</v>
      </c>
      <c r="B11" s="4" t="s">
        <v>342</v>
      </c>
      <c r="C11" s="76" t="s">
        <v>531</v>
      </c>
      <c r="D11" s="48" t="s">
        <v>344</v>
      </c>
      <c r="E11" s="78" t="s">
        <v>564</v>
      </c>
      <c r="F11" s="77" t="s">
        <v>345</v>
      </c>
      <c r="G11" s="492" t="s">
        <v>565</v>
      </c>
      <c r="H11" s="493"/>
      <c r="I11" s="493"/>
      <c r="J11" s="493"/>
      <c r="K11" s="493"/>
      <c r="L11" s="494"/>
      <c r="M11" s="14"/>
      <c r="N11" s="9" t="s">
        <v>354</v>
      </c>
      <c r="O11" s="168" t="s">
        <v>566</v>
      </c>
    </row>
    <row r="12" spans="1:15" x14ac:dyDescent="0.3">
      <c r="A12" s="5"/>
      <c r="B12" s="5"/>
      <c r="C12" s="5"/>
      <c r="D12" s="5"/>
      <c r="E12" s="5"/>
      <c r="F12" s="5"/>
      <c r="G12" s="5" t="s">
        <v>567</v>
      </c>
      <c r="H12" s="5" t="s">
        <v>568</v>
      </c>
      <c r="I12" s="5" t="s">
        <v>569</v>
      </c>
      <c r="J12" s="5" t="s">
        <v>570</v>
      </c>
      <c r="K12" s="5" t="s">
        <v>571</v>
      </c>
      <c r="L12" s="5" t="s">
        <v>572</v>
      </c>
      <c r="M12" s="5"/>
      <c r="N12" s="5"/>
      <c r="O12" s="45"/>
    </row>
    <row r="13" spans="1:15" x14ac:dyDescent="0.3">
      <c r="A13" s="57">
        <v>1</v>
      </c>
      <c r="B13" s="12">
        <v>109</v>
      </c>
      <c r="C13" s="11" t="s">
        <v>573</v>
      </c>
      <c r="D13" s="11" t="s">
        <v>574</v>
      </c>
      <c r="E13" s="11" t="s">
        <v>35</v>
      </c>
      <c r="F13" s="53">
        <v>24.05</v>
      </c>
      <c r="G13" s="53">
        <v>2.0009999999999999</v>
      </c>
      <c r="H13" s="53"/>
      <c r="I13" s="53">
        <v>2.0009999999999999</v>
      </c>
      <c r="J13" s="53"/>
      <c r="K13" s="53">
        <v>2.0009999999999999</v>
      </c>
      <c r="L13" s="79"/>
      <c r="M13" s="79" t="s">
        <v>376</v>
      </c>
      <c r="N13" s="21">
        <v>2</v>
      </c>
      <c r="O13" s="37" t="s">
        <v>584</v>
      </c>
    </row>
    <row r="14" spans="1:15" x14ac:dyDescent="0.3">
      <c r="A14" s="57">
        <v>2</v>
      </c>
      <c r="B14" s="12">
        <v>109</v>
      </c>
      <c r="C14" s="11" t="s">
        <v>573</v>
      </c>
      <c r="D14" s="11" t="s">
        <v>574</v>
      </c>
      <c r="E14" s="11" t="s">
        <v>36</v>
      </c>
      <c r="F14" s="53">
        <v>45.106000000000002</v>
      </c>
      <c r="G14" s="53">
        <v>3.75</v>
      </c>
      <c r="H14" s="53"/>
      <c r="I14" s="53">
        <v>3.75</v>
      </c>
      <c r="J14" s="53"/>
      <c r="K14" s="53">
        <v>3.75</v>
      </c>
      <c r="L14" s="79"/>
      <c r="M14" s="79" t="s">
        <v>376</v>
      </c>
      <c r="N14" s="21">
        <v>3</v>
      </c>
      <c r="O14" s="37" t="s">
        <v>584</v>
      </c>
    </row>
    <row r="15" spans="1:15" x14ac:dyDescent="0.3">
      <c r="A15" s="57">
        <v>3</v>
      </c>
      <c r="B15" s="12">
        <v>109</v>
      </c>
      <c r="C15" s="11" t="s">
        <v>573</v>
      </c>
      <c r="D15" s="11" t="s">
        <v>574</v>
      </c>
      <c r="E15" s="11" t="s">
        <v>576</v>
      </c>
      <c r="F15" s="53">
        <v>43.45</v>
      </c>
      <c r="G15" s="53">
        <v>3.62</v>
      </c>
      <c r="H15" s="53"/>
      <c r="I15" s="53">
        <v>3.62</v>
      </c>
      <c r="J15" s="53"/>
      <c r="K15" s="53">
        <v>3.62</v>
      </c>
      <c r="L15" s="79"/>
      <c r="M15" s="79" t="s">
        <v>376</v>
      </c>
      <c r="N15" s="21">
        <v>3</v>
      </c>
      <c r="O15" s="37" t="s">
        <v>584</v>
      </c>
    </row>
    <row r="16" spans="1:15" x14ac:dyDescent="0.3">
      <c r="A16" s="57">
        <v>4</v>
      </c>
      <c r="B16" s="12">
        <v>94</v>
      </c>
      <c r="C16" s="11" t="s">
        <v>777</v>
      </c>
      <c r="D16" s="11" t="s">
        <v>256</v>
      </c>
      <c r="E16" s="11" t="s">
        <v>649</v>
      </c>
      <c r="F16" s="53">
        <v>2.08</v>
      </c>
      <c r="G16" s="53">
        <v>2.08</v>
      </c>
      <c r="H16" s="53"/>
      <c r="I16" s="53"/>
      <c r="J16" s="53"/>
      <c r="K16" s="53"/>
      <c r="L16" s="53"/>
      <c r="M16" s="21" t="s">
        <v>580</v>
      </c>
      <c r="N16" s="74" t="s">
        <v>656</v>
      </c>
      <c r="O16" s="37" t="s">
        <v>1169</v>
      </c>
    </row>
    <row r="17" spans="1:16" x14ac:dyDescent="0.3">
      <c r="A17" s="57">
        <v>5</v>
      </c>
      <c r="B17" s="12">
        <v>109</v>
      </c>
      <c r="C17" s="11" t="s">
        <v>573</v>
      </c>
      <c r="D17" s="11" t="s">
        <v>574</v>
      </c>
      <c r="E17" s="11" t="s">
        <v>206</v>
      </c>
      <c r="F17" s="53">
        <v>223.37</v>
      </c>
      <c r="G17" s="53">
        <f>F17/4/5</f>
        <v>11.1685</v>
      </c>
      <c r="H17" s="53">
        <f>G17</f>
        <v>11.1685</v>
      </c>
      <c r="I17" s="53">
        <f>H17</f>
        <v>11.1685</v>
      </c>
      <c r="J17" s="53">
        <f>I17</f>
        <v>11.1685</v>
      </c>
      <c r="K17" s="53">
        <f>J17</f>
        <v>11.1685</v>
      </c>
      <c r="L17" s="53"/>
      <c r="M17" s="53" t="s">
        <v>376</v>
      </c>
      <c r="N17" s="21">
        <v>16</v>
      </c>
      <c r="O17" s="37" t="s">
        <v>575</v>
      </c>
    </row>
    <row r="18" spans="1:16" x14ac:dyDescent="0.3">
      <c r="A18" s="497">
        <v>6</v>
      </c>
      <c r="B18" s="12">
        <v>109</v>
      </c>
      <c r="C18" s="11" t="s">
        <v>573</v>
      </c>
      <c r="D18" s="11" t="s">
        <v>574</v>
      </c>
      <c r="E18" s="11" t="s">
        <v>585</v>
      </c>
      <c r="F18" s="53">
        <v>136.315</v>
      </c>
      <c r="G18" s="489">
        <f>(F18+F19)/4/3</f>
        <v>11.859583333333333</v>
      </c>
      <c r="H18" s="489"/>
      <c r="I18" s="489">
        <f>G18</f>
        <v>11.859583333333333</v>
      </c>
      <c r="J18" s="489"/>
      <c r="K18" s="489">
        <f>G18</f>
        <v>11.859583333333333</v>
      </c>
      <c r="L18" s="79"/>
      <c r="M18" s="79" t="s">
        <v>376</v>
      </c>
      <c r="N18" s="21">
        <v>12</v>
      </c>
      <c r="O18" s="495" t="s">
        <v>584</v>
      </c>
      <c r="P18"/>
    </row>
    <row r="19" spans="1:16" x14ac:dyDescent="0.3">
      <c r="A19" s="498"/>
      <c r="B19" s="12">
        <v>108</v>
      </c>
      <c r="C19" s="11" t="s">
        <v>1168</v>
      </c>
      <c r="D19" s="11" t="s">
        <v>744</v>
      </c>
      <c r="E19" s="11" t="s">
        <v>585</v>
      </c>
      <c r="F19" s="53">
        <v>6</v>
      </c>
      <c r="G19" s="490"/>
      <c r="H19" s="490"/>
      <c r="I19" s="490"/>
      <c r="J19" s="490"/>
      <c r="K19" s="490"/>
      <c r="L19" s="79"/>
      <c r="M19" s="79" t="s">
        <v>580</v>
      </c>
      <c r="N19" s="21"/>
      <c r="O19" s="496"/>
      <c r="P19"/>
    </row>
    <row r="20" spans="1:16" ht="18" customHeight="1" x14ac:dyDescent="0.25">
      <c r="A20" s="41">
        <v>7</v>
      </c>
      <c r="B20" s="106">
        <v>2930</v>
      </c>
      <c r="C20" s="104" t="s">
        <v>965</v>
      </c>
      <c r="D20" s="104" t="s">
        <v>966</v>
      </c>
      <c r="E20" s="107" t="s">
        <v>869</v>
      </c>
      <c r="F20" s="105">
        <v>12</v>
      </c>
      <c r="G20" s="105"/>
      <c r="H20" s="105"/>
      <c r="I20" s="105"/>
      <c r="J20" s="105"/>
      <c r="K20" s="105">
        <v>3</v>
      </c>
      <c r="L20" s="105"/>
      <c r="M20" s="105" t="s">
        <v>376</v>
      </c>
      <c r="N20" s="105"/>
      <c r="O20" s="104" t="s">
        <v>967</v>
      </c>
      <c r="P20"/>
    </row>
    <row r="21" spans="1:16" x14ac:dyDescent="0.3">
      <c r="A21" s="326">
        <v>8</v>
      </c>
      <c r="B21" s="286">
        <v>76</v>
      </c>
      <c r="C21" s="103" t="s">
        <v>145</v>
      </c>
      <c r="D21" s="103" t="s">
        <v>581</v>
      </c>
      <c r="E21" s="103" t="s">
        <v>660</v>
      </c>
      <c r="F21" s="288">
        <v>6</v>
      </c>
      <c r="G21" s="289">
        <v>0.75</v>
      </c>
      <c r="H21" s="289"/>
      <c r="I21" s="289"/>
      <c r="J21" s="289"/>
      <c r="K21" s="289">
        <v>0.75</v>
      </c>
      <c r="L21" s="289"/>
      <c r="M21" s="289">
        <v>1</v>
      </c>
      <c r="N21" s="332" t="s">
        <v>583</v>
      </c>
      <c r="O21"/>
      <c r="P21"/>
    </row>
    <row r="22" spans="1:16" x14ac:dyDescent="0.3">
      <c r="A22" s="41">
        <v>9</v>
      </c>
      <c r="B22" s="67">
        <v>57</v>
      </c>
      <c r="C22" s="20" t="s">
        <v>652</v>
      </c>
      <c r="D22" s="20" t="s">
        <v>606</v>
      </c>
      <c r="E22" s="132" t="s">
        <v>953</v>
      </c>
      <c r="F22" s="74">
        <v>169.6</v>
      </c>
      <c r="G22" s="47">
        <v>7.07</v>
      </c>
      <c r="H22" s="47">
        <v>7.07</v>
      </c>
      <c r="I22" s="47">
        <v>7.07</v>
      </c>
      <c r="J22" s="47">
        <v>7.07</v>
      </c>
      <c r="K22" s="47">
        <v>7.07</v>
      </c>
      <c r="L22" s="47">
        <v>7.07</v>
      </c>
      <c r="M22" s="105" t="s">
        <v>376</v>
      </c>
      <c r="N22" s="74" t="s">
        <v>656</v>
      </c>
      <c r="O22" s="20" t="s">
        <v>629</v>
      </c>
      <c r="P22"/>
    </row>
    <row r="23" spans="1:16" s="735" customFormat="1" ht="15.75" customHeight="1" x14ac:dyDescent="0.25">
      <c r="A23" s="509">
        <v>10</v>
      </c>
      <c r="B23" s="731">
        <v>109</v>
      </c>
      <c r="C23" s="732" t="s">
        <v>573</v>
      </c>
      <c r="D23" s="732" t="s">
        <v>574</v>
      </c>
      <c r="E23" s="733" t="s">
        <v>974</v>
      </c>
      <c r="F23" s="734">
        <v>63.34</v>
      </c>
      <c r="G23" s="489">
        <f>(F23+F24+F25)/4/3</f>
        <v>5.6733333333333329</v>
      </c>
      <c r="H23" s="489"/>
      <c r="I23" s="489">
        <f>G23</f>
        <v>5.6733333333333329</v>
      </c>
      <c r="J23" s="489"/>
      <c r="K23" s="489">
        <f>G23</f>
        <v>5.6733333333333329</v>
      </c>
      <c r="L23" s="489"/>
      <c r="M23" s="734" t="s">
        <v>376</v>
      </c>
      <c r="N23" s="509" t="s">
        <v>656</v>
      </c>
      <c r="O23" s="495" t="s">
        <v>584</v>
      </c>
    </row>
    <row r="24" spans="1:16" s="735" customFormat="1" ht="15.75" customHeight="1" x14ac:dyDescent="0.25">
      <c r="A24" s="501"/>
      <c r="B24" s="731">
        <v>518</v>
      </c>
      <c r="C24" s="732" t="s">
        <v>979</v>
      </c>
      <c r="D24" s="732" t="s">
        <v>980</v>
      </c>
      <c r="E24" s="733" t="s">
        <v>974</v>
      </c>
      <c r="F24" s="734">
        <v>1.74</v>
      </c>
      <c r="G24" s="508"/>
      <c r="H24" s="508"/>
      <c r="I24" s="508"/>
      <c r="J24" s="508"/>
      <c r="K24" s="508"/>
      <c r="L24" s="508"/>
      <c r="M24" s="734" t="s">
        <v>580</v>
      </c>
      <c r="N24" s="501"/>
      <c r="O24" s="516"/>
    </row>
    <row r="25" spans="1:16" s="735" customFormat="1" x14ac:dyDescent="0.3">
      <c r="A25" s="502"/>
      <c r="B25" s="17" t="s">
        <v>856</v>
      </c>
      <c r="C25" s="11" t="s">
        <v>857</v>
      </c>
      <c r="D25" s="11" t="s">
        <v>1188</v>
      </c>
      <c r="E25" s="11" t="s">
        <v>1189</v>
      </c>
      <c r="F25" s="59">
        <v>3</v>
      </c>
      <c r="G25" s="490"/>
      <c r="H25" s="490"/>
      <c r="I25" s="490"/>
      <c r="J25" s="490"/>
      <c r="K25" s="490"/>
      <c r="L25" s="490"/>
      <c r="M25" s="49" t="s">
        <v>580</v>
      </c>
      <c r="N25" s="502"/>
      <c r="O25" s="496"/>
    </row>
    <row r="26" spans="1:16" ht="15.75" customHeight="1" x14ac:dyDescent="0.25">
      <c r="A26" s="507">
        <v>11</v>
      </c>
      <c r="B26" s="106">
        <v>109</v>
      </c>
      <c r="C26" s="104" t="s">
        <v>573</v>
      </c>
      <c r="D26" s="104" t="s">
        <v>574</v>
      </c>
      <c r="E26" s="107" t="s">
        <v>978</v>
      </c>
      <c r="F26" s="105">
        <v>148.25</v>
      </c>
      <c r="G26" s="484">
        <f>(F26+F27)/4/3</f>
        <v>12.362499999999999</v>
      </c>
      <c r="H26" s="105"/>
      <c r="I26" s="484">
        <f>G26</f>
        <v>12.362499999999999</v>
      </c>
      <c r="J26" s="105"/>
      <c r="K26" s="484">
        <f>G26</f>
        <v>12.362499999999999</v>
      </c>
      <c r="L26" s="105"/>
      <c r="M26" s="105" t="s">
        <v>376</v>
      </c>
      <c r="N26" s="74" t="s">
        <v>656</v>
      </c>
      <c r="O26" s="104" t="s">
        <v>584</v>
      </c>
      <c r="P26"/>
    </row>
    <row r="27" spans="1:16" ht="15.75" customHeight="1" x14ac:dyDescent="0.25">
      <c r="A27" s="488"/>
      <c r="B27" s="106">
        <v>447</v>
      </c>
      <c r="C27" s="104" t="s">
        <v>982</v>
      </c>
      <c r="D27" s="104"/>
      <c r="E27" s="107" t="s">
        <v>978</v>
      </c>
      <c r="F27" s="105">
        <v>0.1</v>
      </c>
      <c r="G27" s="486"/>
      <c r="H27" s="105"/>
      <c r="I27" s="486"/>
      <c r="J27" s="105"/>
      <c r="K27" s="486"/>
      <c r="L27" s="105"/>
      <c r="M27" s="105"/>
      <c r="N27" s="105" t="s">
        <v>580</v>
      </c>
      <c r="O27" s="104"/>
      <c r="P27"/>
    </row>
    <row r="28" spans="1:16" ht="15.75" customHeight="1" x14ac:dyDescent="0.25">
      <c r="A28" s="41">
        <v>12</v>
      </c>
      <c r="B28" s="106">
        <v>97</v>
      </c>
      <c r="C28" s="104" t="s">
        <v>255</v>
      </c>
      <c r="D28" s="104" t="s">
        <v>954</v>
      </c>
      <c r="E28" s="107" t="s">
        <v>955</v>
      </c>
      <c r="F28" s="105">
        <v>2.2999999999999998</v>
      </c>
      <c r="G28" s="105"/>
      <c r="H28" s="105">
        <v>0.28999999999999998</v>
      </c>
      <c r="I28" s="105"/>
      <c r="J28" s="105"/>
      <c r="K28" s="105">
        <v>0.28999999999999998</v>
      </c>
      <c r="L28" s="105"/>
      <c r="M28" s="105"/>
      <c r="N28" s="74" t="s">
        <v>656</v>
      </c>
      <c r="O28" s="104" t="s">
        <v>956</v>
      </c>
      <c r="P28"/>
    </row>
    <row r="29" spans="1:16" ht="15.75" customHeight="1" x14ac:dyDescent="0.25">
      <c r="A29" s="41">
        <v>13</v>
      </c>
      <c r="B29" s="106">
        <v>283</v>
      </c>
      <c r="C29" s="104" t="s">
        <v>254</v>
      </c>
      <c r="D29" s="104" t="s">
        <v>957</v>
      </c>
      <c r="E29" s="107" t="s">
        <v>958</v>
      </c>
      <c r="F29" s="105">
        <v>5</v>
      </c>
      <c r="G29" s="105"/>
      <c r="H29" s="105">
        <v>0.63</v>
      </c>
      <c r="I29" s="105"/>
      <c r="J29" s="105"/>
      <c r="K29" s="105">
        <v>0.63</v>
      </c>
      <c r="L29" s="105"/>
      <c r="M29" s="105"/>
      <c r="N29" s="74" t="s">
        <v>656</v>
      </c>
      <c r="O29" s="104" t="s">
        <v>956</v>
      </c>
      <c r="P29"/>
    </row>
    <row r="30" spans="1:16" ht="15.75" customHeight="1" x14ac:dyDescent="0.25">
      <c r="A30" s="41">
        <v>14</v>
      </c>
      <c r="B30" s="106">
        <v>2609</v>
      </c>
      <c r="C30" s="104" t="s">
        <v>1022</v>
      </c>
      <c r="D30" s="104" t="s">
        <v>1023</v>
      </c>
      <c r="E30" s="107" t="s">
        <v>1024</v>
      </c>
      <c r="F30" s="105">
        <v>0.56000000000000005</v>
      </c>
      <c r="G30" s="105"/>
      <c r="H30" s="105"/>
      <c r="I30" s="105"/>
      <c r="J30" s="105"/>
      <c r="K30" s="105"/>
      <c r="L30" s="105"/>
      <c r="M30" s="105"/>
      <c r="N30" s="74" t="s">
        <v>656</v>
      </c>
      <c r="O30" s="104" t="s">
        <v>679</v>
      </c>
      <c r="P30"/>
    </row>
    <row r="31" spans="1:16" ht="15.75" customHeight="1" x14ac:dyDescent="0.25">
      <c r="A31" s="41">
        <v>15</v>
      </c>
      <c r="B31" s="106">
        <v>1407</v>
      </c>
      <c r="C31" s="104" t="s">
        <v>142</v>
      </c>
      <c r="D31" s="104" t="s">
        <v>684</v>
      </c>
      <c r="E31" s="107" t="s">
        <v>143</v>
      </c>
      <c r="F31" s="105">
        <v>0.217</v>
      </c>
      <c r="G31" s="105">
        <v>0.217</v>
      </c>
      <c r="H31" s="105"/>
      <c r="I31" s="105"/>
      <c r="J31" s="105"/>
      <c r="K31" s="105"/>
      <c r="L31" s="105"/>
      <c r="M31" s="105"/>
      <c r="N31" s="74" t="s">
        <v>656</v>
      </c>
      <c r="O31" s="104" t="s">
        <v>679</v>
      </c>
      <c r="P31"/>
    </row>
    <row r="32" spans="1:16" ht="15.75" customHeight="1" x14ac:dyDescent="0.25">
      <c r="A32" s="41">
        <v>16</v>
      </c>
      <c r="B32" s="106">
        <v>10</v>
      </c>
      <c r="C32" s="104" t="s">
        <v>866</v>
      </c>
      <c r="D32" s="104" t="s">
        <v>373</v>
      </c>
      <c r="E32" s="107" t="s">
        <v>951</v>
      </c>
      <c r="F32" s="105">
        <v>0.48399999999999999</v>
      </c>
      <c r="G32" s="105"/>
      <c r="H32" s="105"/>
      <c r="I32" s="105"/>
      <c r="J32" s="105"/>
      <c r="K32" s="105">
        <v>0.121</v>
      </c>
      <c r="L32" s="105"/>
      <c r="M32" s="105"/>
      <c r="N32" s="105" t="s">
        <v>656</v>
      </c>
      <c r="O32" s="104" t="s">
        <v>616</v>
      </c>
      <c r="P32"/>
    </row>
    <row r="33" spans="1:16" ht="15.75" customHeight="1" x14ac:dyDescent="0.25">
      <c r="A33" s="41">
        <v>17</v>
      </c>
      <c r="B33" s="106" t="s">
        <v>768</v>
      </c>
      <c r="C33" s="104" t="s">
        <v>952</v>
      </c>
      <c r="D33" s="104" t="s">
        <v>810</v>
      </c>
      <c r="E33" s="107" t="s">
        <v>951</v>
      </c>
      <c r="F33" s="105">
        <v>0.45</v>
      </c>
      <c r="G33" s="105"/>
      <c r="H33" s="105"/>
      <c r="I33" s="105"/>
      <c r="J33" s="105"/>
      <c r="K33" s="105">
        <v>0.11</v>
      </c>
      <c r="L33" s="105"/>
      <c r="M33" s="105"/>
      <c r="N33" s="105" t="s">
        <v>656</v>
      </c>
      <c r="O33" s="104" t="s">
        <v>583</v>
      </c>
      <c r="P33"/>
    </row>
    <row r="34" spans="1:16" ht="15.75" customHeight="1" x14ac:dyDescent="0.25">
      <c r="A34" s="41">
        <v>18</v>
      </c>
      <c r="B34" s="106">
        <v>109</v>
      </c>
      <c r="C34" s="104" t="s">
        <v>573</v>
      </c>
      <c r="D34" s="104" t="s">
        <v>574</v>
      </c>
      <c r="E34" s="107" t="s">
        <v>959</v>
      </c>
      <c r="F34" s="105">
        <v>47.74</v>
      </c>
      <c r="G34" s="109">
        <f t="shared" ref="G34:G39" si="0">F34/4/6</f>
        <v>1.9891666666666667</v>
      </c>
      <c r="H34" s="109">
        <f t="shared" ref="H34:L39" si="1">G34</f>
        <v>1.9891666666666667</v>
      </c>
      <c r="I34" s="109">
        <f t="shared" si="1"/>
        <v>1.9891666666666667</v>
      </c>
      <c r="J34" s="109">
        <f t="shared" si="1"/>
        <v>1.9891666666666667</v>
      </c>
      <c r="K34" s="109">
        <f t="shared" si="1"/>
        <v>1.9891666666666667</v>
      </c>
      <c r="L34" s="109">
        <f t="shared" si="1"/>
        <v>1.9891666666666667</v>
      </c>
      <c r="M34" s="481" t="s">
        <v>377</v>
      </c>
      <c r="N34" s="481">
        <v>3</v>
      </c>
      <c r="O34" s="503" t="s">
        <v>629</v>
      </c>
      <c r="P34"/>
    </row>
    <row r="35" spans="1:16" ht="15.75" customHeight="1" x14ac:dyDescent="0.25">
      <c r="A35" s="41">
        <v>19</v>
      </c>
      <c r="B35" s="106">
        <v>109</v>
      </c>
      <c r="C35" s="104" t="s">
        <v>573</v>
      </c>
      <c r="D35" s="104" t="s">
        <v>574</v>
      </c>
      <c r="E35" s="107" t="s">
        <v>960</v>
      </c>
      <c r="F35" s="105">
        <v>45.1</v>
      </c>
      <c r="G35" s="109">
        <f t="shared" si="0"/>
        <v>1.8791666666666667</v>
      </c>
      <c r="H35" s="109">
        <f t="shared" si="1"/>
        <v>1.8791666666666667</v>
      </c>
      <c r="I35" s="109">
        <f t="shared" si="1"/>
        <v>1.8791666666666667</v>
      </c>
      <c r="J35" s="109">
        <f t="shared" si="1"/>
        <v>1.8791666666666667</v>
      </c>
      <c r="K35" s="109">
        <f t="shared" si="1"/>
        <v>1.8791666666666667</v>
      </c>
      <c r="L35" s="109">
        <f t="shared" si="1"/>
        <v>1.8791666666666667</v>
      </c>
      <c r="M35" s="483"/>
      <c r="N35" s="483"/>
      <c r="O35" s="504"/>
      <c r="P35"/>
    </row>
    <row r="36" spans="1:16" ht="15.75" customHeight="1" x14ac:dyDescent="0.25">
      <c r="A36" s="41">
        <v>20</v>
      </c>
      <c r="B36" s="106">
        <v>109</v>
      </c>
      <c r="C36" s="104" t="s">
        <v>573</v>
      </c>
      <c r="D36" s="104" t="s">
        <v>574</v>
      </c>
      <c r="E36" s="107" t="s">
        <v>961</v>
      </c>
      <c r="F36" s="105">
        <v>28.66</v>
      </c>
      <c r="G36" s="109">
        <f t="shared" si="0"/>
        <v>1.1941666666666666</v>
      </c>
      <c r="H36" s="109">
        <f t="shared" si="1"/>
        <v>1.1941666666666666</v>
      </c>
      <c r="I36" s="109">
        <f t="shared" si="1"/>
        <v>1.1941666666666666</v>
      </c>
      <c r="J36" s="109">
        <f t="shared" si="1"/>
        <v>1.1941666666666666</v>
      </c>
      <c r="K36" s="109">
        <f t="shared" si="1"/>
        <v>1.1941666666666666</v>
      </c>
      <c r="L36" s="105">
        <v>1.43</v>
      </c>
      <c r="M36" s="481" t="s">
        <v>377</v>
      </c>
      <c r="N36" s="481">
        <v>3</v>
      </c>
      <c r="O36" s="505" t="s">
        <v>629</v>
      </c>
      <c r="P36"/>
    </row>
    <row r="37" spans="1:16" ht="15.75" customHeight="1" x14ac:dyDescent="0.25">
      <c r="A37" s="41">
        <v>21</v>
      </c>
      <c r="B37" s="106">
        <v>109</v>
      </c>
      <c r="C37" s="104" t="s">
        <v>573</v>
      </c>
      <c r="D37" s="104" t="s">
        <v>574</v>
      </c>
      <c r="E37" s="107" t="s">
        <v>962</v>
      </c>
      <c r="F37" s="105">
        <v>44.89</v>
      </c>
      <c r="G37" s="109">
        <f t="shared" si="0"/>
        <v>1.8704166666666666</v>
      </c>
      <c r="H37" s="109">
        <f t="shared" si="1"/>
        <v>1.8704166666666666</v>
      </c>
      <c r="I37" s="109">
        <f t="shared" si="1"/>
        <v>1.8704166666666666</v>
      </c>
      <c r="J37" s="109">
        <f t="shared" si="1"/>
        <v>1.8704166666666666</v>
      </c>
      <c r="K37" s="109">
        <f t="shared" si="1"/>
        <v>1.8704166666666666</v>
      </c>
      <c r="L37" s="105">
        <v>2.15</v>
      </c>
      <c r="M37" s="483"/>
      <c r="N37" s="483"/>
      <c r="O37" s="506"/>
      <c r="P37"/>
    </row>
    <row r="38" spans="1:16" ht="15.75" customHeight="1" x14ac:dyDescent="0.25">
      <c r="A38" s="41">
        <v>22</v>
      </c>
      <c r="B38" s="106">
        <v>109</v>
      </c>
      <c r="C38" s="104" t="s">
        <v>573</v>
      </c>
      <c r="D38" s="104" t="s">
        <v>574</v>
      </c>
      <c r="E38" s="107" t="s">
        <v>964</v>
      </c>
      <c r="F38" s="105">
        <v>42.97</v>
      </c>
      <c r="G38" s="109">
        <f t="shared" si="0"/>
        <v>1.7904166666666665</v>
      </c>
      <c r="H38" s="109">
        <f t="shared" si="1"/>
        <v>1.7904166666666665</v>
      </c>
      <c r="I38" s="109">
        <f t="shared" si="1"/>
        <v>1.7904166666666665</v>
      </c>
      <c r="J38" s="109">
        <f t="shared" si="1"/>
        <v>1.7904166666666665</v>
      </c>
      <c r="K38" s="109">
        <f t="shared" si="1"/>
        <v>1.7904166666666665</v>
      </c>
      <c r="L38" s="105">
        <v>2.69</v>
      </c>
      <c r="M38" s="105" t="s">
        <v>377</v>
      </c>
      <c r="N38" s="105">
        <v>3</v>
      </c>
      <c r="O38" s="104" t="s">
        <v>629</v>
      </c>
      <c r="P38"/>
    </row>
    <row r="39" spans="1:16" ht="15.75" customHeight="1" x14ac:dyDescent="0.25">
      <c r="A39" s="41">
        <v>23</v>
      </c>
      <c r="B39" s="106">
        <v>109</v>
      </c>
      <c r="C39" s="104" t="s">
        <v>573</v>
      </c>
      <c r="D39" s="104" t="s">
        <v>574</v>
      </c>
      <c r="E39" s="107" t="s">
        <v>963</v>
      </c>
      <c r="F39" s="105">
        <v>39.659999999999997</v>
      </c>
      <c r="G39" s="109">
        <f t="shared" si="0"/>
        <v>1.6524999999999999</v>
      </c>
      <c r="H39" s="109">
        <f t="shared" si="1"/>
        <v>1.6524999999999999</v>
      </c>
      <c r="I39" s="109">
        <f t="shared" si="1"/>
        <v>1.6524999999999999</v>
      </c>
      <c r="J39" s="109">
        <f t="shared" si="1"/>
        <v>1.6524999999999999</v>
      </c>
      <c r="K39" s="109">
        <f t="shared" si="1"/>
        <v>1.6524999999999999</v>
      </c>
      <c r="L39" s="105">
        <v>1.98</v>
      </c>
      <c r="M39" s="105" t="s">
        <v>377</v>
      </c>
      <c r="N39" s="105">
        <v>3</v>
      </c>
      <c r="O39" s="104" t="s">
        <v>629</v>
      </c>
      <c r="P39"/>
    </row>
    <row r="40" spans="1:16" ht="15.75" customHeight="1" x14ac:dyDescent="0.3">
      <c r="A40" s="41">
        <v>24</v>
      </c>
      <c r="B40" s="106">
        <v>109</v>
      </c>
      <c r="C40" s="104" t="s">
        <v>573</v>
      </c>
      <c r="D40" s="104" t="s">
        <v>574</v>
      </c>
      <c r="E40" s="107" t="s">
        <v>968</v>
      </c>
      <c r="F40" s="105">
        <v>25.2</v>
      </c>
      <c r="G40" s="105">
        <v>2.1</v>
      </c>
      <c r="H40" s="105"/>
      <c r="I40" s="105">
        <v>2.1</v>
      </c>
      <c r="J40" s="105"/>
      <c r="K40" s="105">
        <v>2.1</v>
      </c>
      <c r="L40" s="105"/>
      <c r="M40" s="21" t="s">
        <v>377</v>
      </c>
      <c r="N40" s="105">
        <v>2</v>
      </c>
      <c r="O40" s="104" t="s">
        <v>584</v>
      </c>
      <c r="P40"/>
    </row>
    <row r="41" spans="1:16" x14ac:dyDescent="0.3">
      <c r="A41" s="41">
        <v>25</v>
      </c>
      <c r="B41" s="67">
        <v>109</v>
      </c>
      <c r="C41" s="20" t="s">
        <v>573</v>
      </c>
      <c r="D41" s="20" t="s">
        <v>414</v>
      </c>
      <c r="E41" s="20" t="s">
        <v>1297</v>
      </c>
      <c r="F41" s="74">
        <v>53.18</v>
      </c>
      <c r="G41" s="59">
        <f>F41/4/3</f>
        <v>4.4316666666666666</v>
      </c>
      <c r="H41" s="59"/>
      <c r="I41" s="59">
        <f>G41</f>
        <v>4.4316666666666666</v>
      </c>
      <c r="J41" s="59"/>
      <c r="K41" s="59">
        <f>G41</f>
        <v>4.4316666666666666</v>
      </c>
      <c r="L41" s="59"/>
      <c r="M41" s="21" t="s">
        <v>377</v>
      </c>
      <c r="N41" s="49">
        <v>4</v>
      </c>
      <c r="O41" s="18" t="s">
        <v>584</v>
      </c>
      <c r="P41"/>
    </row>
    <row r="42" spans="1:16" x14ac:dyDescent="0.3">
      <c r="A42" s="41">
        <v>26</v>
      </c>
      <c r="B42" s="173">
        <v>109</v>
      </c>
      <c r="C42" s="18" t="s">
        <v>573</v>
      </c>
      <c r="D42" s="18" t="s">
        <v>574</v>
      </c>
      <c r="E42" s="11" t="s">
        <v>362</v>
      </c>
      <c r="F42" s="53">
        <v>159.4</v>
      </c>
      <c r="G42" s="481"/>
      <c r="H42" s="484">
        <f>(F42+F43+F44)/4/3</f>
        <v>13.412500000000001</v>
      </c>
      <c r="I42" s="481"/>
      <c r="J42" s="484">
        <f>H42</f>
        <v>13.412500000000001</v>
      </c>
      <c r="K42" s="481"/>
      <c r="L42" s="484">
        <f>H42</f>
        <v>13.412500000000001</v>
      </c>
      <c r="M42" s="53" t="s">
        <v>377</v>
      </c>
      <c r="N42" s="481"/>
      <c r="O42" s="283"/>
      <c r="P42"/>
    </row>
    <row r="43" spans="1:16" x14ac:dyDescent="0.3">
      <c r="A43" s="501">
        <v>27</v>
      </c>
      <c r="B43" s="173">
        <v>504</v>
      </c>
      <c r="C43" s="18" t="s">
        <v>715</v>
      </c>
      <c r="D43" s="18" t="s">
        <v>716</v>
      </c>
      <c r="E43" s="11" t="s">
        <v>714</v>
      </c>
      <c r="F43" s="53">
        <v>0.05</v>
      </c>
      <c r="G43" s="482"/>
      <c r="H43" s="485"/>
      <c r="I43" s="482"/>
      <c r="J43" s="487"/>
      <c r="K43" s="482"/>
      <c r="L43" s="487"/>
      <c r="M43" s="53" t="s">
        <v>377</v>
      </c>
      <c r="N43" s="482"/>
      <c r="O43" s="514"/>
      <c r="P43"/>
    </row>
    <row r="44" spans="1:16" x14ac:dyDescent="0.3">
      <c r="A44" s="502"/>
      <c r="B44" s="173">
        <v>250</v>
      </c>
      <c r="C44" s="18" t="s">
        <v>718</v>
      </c>
      <c r="D44" s="18" t="s">
        <v>634</v>
      </c>
      <c r="E44" s="11" t="s">
        <v>717</v>
      </c>
      <c r="F44" s="53">
        <v>1.5</v>
      </c>
      <c r="G44" s="483"/>
      <c r="H44" s="486"/>
      <c r="I44" s="483"/>
      <c r="J44" s="488"/>
      <c r="K44" s="483"/>
      <c r="L44" s="488"/>
      <c r="M44" s="53" t="s">
        <v>377</v>
      </c>
      <c r="N44" s="483"/>
      <c r="O44" s="515"/>
      <c r="P44"/>
    </row>
    <row r="45" spans="1:16" x14ac:dyDescent="0.3">
      <c r="A45" s="509">
        <v>28</v>
      </c>
      <c r="B45" s="173">
        <v>109</v>
      </c>
      <c r="C45" s="18" t="s">
        <v>573</v>
      </c>
      <c r="D45" s="18" t="s">
        <v>574</v>
      </c>
      <c r="E45" s="11" t="s">
        <v>193</v>
      </c>
      <c r="F45" s="53">
        <v>101.82</v>
      </c>
      <c r="G45" s="510"/>
      <c r="H45" s="489">
        <f>(F45+F46+F47+F48)/4/3</f>
        <v>8.7035</v>
      </c>
      <c r="I45" s="509"/>
      <c r="J45" s="489">
        <f>H45</f>
        <v>8.7035</v>
      </c>
      <c r="K45" s="509"/>
      <c r="L45" s="489">
        <f>H45</f>
        <v>8.7035</v>
      </c>
      <c r="M45" s="21" t="s">
        <v>377</v>
      </c>
      <c r="N45" s="509">
        <v>10</v>
      </c>
      <c r="O45" s="513" t="s">
        <v>584</v>
      </c>
      <c r="P45"/>
    </row>
    <row r="46" spans="1:16" x14ac:dyDescent="0.3">
      <c r="A46" s="501"/>
      <c r="B46" s="173">
        <v>2</v>
      </c>
      <c r="C46" s="18" t="s">
        <v>795</v>
      </c>
      <c r="D46" s="18" t="s">
        <v>1181</v>
      </c>
      <c r="E46" s="11" t="s">
        <v>193</v>
      </c>
      <c r="F46" s="53">
        <v>2.5</v>
      </c>
      <c r="G46" s="511"/>
      <c r="H46" s="508"/>
      <c r="I46" s="501"/>
      <c r="J46" s="501"/>
      <c r="K46" s="501"/>
      <c r="L46" s="501"/>
      <c r="M46" s="21" t="s">
        <v>580</v>
      </c>
      <c r="N46" s="501"/>
      <c r="O46" s="514"/>
      <c r="P46"/>
    </row>
    <row r="47" spans="1:16" x14ac:dyDescent="0.3">
      <c r="A47" s="501"/>
      <c r="B47" s="173">
        <v>2924</v>
      </c>
      <c r="C47" s="18" t="s">
        <v>540</v>
      </c>
      <c r="D47" s="18" t="s">
        <v>581</v>
      </c>
      <c r="E47" s="11" t="s">
        <v>539</v>
      </c>
      <c r="F47" s="53">
        <v>9.8000000000000004E-2</v>
      </c>
      <c r="G47" s="511"/>
      <c r="H47" s="508"/>
      <c r="I47" s="501"/>
      <c r="J47" s="501"/>
      <c r="K47" s="501"/>
      <c r="L47" s="501"/>
      <c r="M47" s="21" t="s">
        <v>580</v>
      </c>
      <c r="N47" s="501"/>
      <c r="O47" s="514"/>
      <c r="P47"/>
    </row>
    <row r="48" spans="1:16" x14ac:dyDescent="0.3">
      <c r="A48" s="502"/>
      <c r="B48" s="173">
        <v>2912</v>
      </c>
      <c r="C48" s="18" t="s">
        <v>1180</v>
      </c>
      <c r="D48" s="18"/>
      <c r="E48" s="11" t="s">
        <v>522</v>
      </c>
      <c r="F48" s="53">
        <v>2.4E-2</v>
      </c>
      <c r="G48" s="512"/>
      <c r="H48" s="490"/>
      <c r="I48" s="502"/>
      <c r="J48" s="502"/>
      <c r="K48" s="502"/>
      <c r="L48" s="502"/>
      <c r="M48" s="21" t="s">
        <v>580</v>
      </c>
      <c r="N48" s="502"/>
      <c r="O48" s="515"/>
      <c r="P48"/>
    </row>
    <row r="49" spans="1:16" x14ac:dyDescent="0.3">
      <c r="A49" s="49">
        <v>29</v>
      </c>
      <c r="B49" s="17">
        <v>110</v>
      </c>
      <c r="C49" s="11" t="s">
        <v>573</v>
      </c>
      <c r="D49" s="11" t="s">
        <v>574</v>
      </c>
      <c r="E49" s="11" t="s">
        <v>650</v>
      </c>
      <c r="F49" s="59">
        <v>28.19</v>
      </c>
      <c r="G49" s="59">
        <f>F49/4/5</f>
        <v>1.4095</v>
      </c>
      <c r="H49" s="59">
        <v>1.41</v>
      </c>
      <c r="I49" s="59">
        <v>1.41</v>
      </c>
      <c r="J49" s="59">
        <v>1.41</v>
      </c>
      <c r="K49" s="59">
        <v>1.41</v>
      </c>
      <c r="L49" s="59">
        <v>1.41</v>
      </c>
      <c r="M49" s="53" t="s">
        <v>377</v>
      </c>
      <c r="N49" s="49">
        <v>4</v>
      </c>
      <c r="O49" s="37" t="s">
        <v>575</v>
      </c>
      <c r="P49"/>
    </row>
    <row r="50" spans="1:16" x14ac:dyDescent="0.3">
      <c r="A50" s="509">
        <v>30</v>
      </c>
      <c r="B50" s="12">
        <v>109</v>
      </c>
      <c r="C50" s="11" t="s">
        <v>573</v>
      </c>
      <c r="D50" s="11" t="s">
        <v>574</v>
      </c>
      <c r="E50" s="11" t="s">
        <v>869</v>
      </c>
      <c r="F50" s="53">
        <v>72</v>
      </c>
      <c r="G50" s="489">
        <f>(F50+F51+F52+F53+F54+F55)/4/6</f>
        <v>3.2036250000000006</v>
      </c>
      <c r="H50" s="489">
        <f>G50</f>
        <v>3.2036250000000006</v>
      </c>
      <c r="I50" s="489">
        <f>H50</f>
        <v>3.2036250000000006</v>
      </c>
      <c r="J50" s="489">
        <f>I50</f>
        <v>3.2036250000000006</v>
      </c>
      <c r="K50" s="489">
        <f>J50</f>
        <v>3.2036250000000006</v>
      </c>
      <c r="L50" s="489">
        <f>K50</f>
        <v>3.2036250000000006</v>
      </c>
      <c r="M50" s="53" t="s">
        <v>377</v>
      </c>
      <c r="N50" s="509">
        <v>4</v>
      </c>
      <c r="O50" s="495" t="s">
        <v>629</v>
      </c>
      <c r="P50"/>
    </row>
    <row r="51" spans="1:16" x14ac:dyDescent="0.3">
      <c r="A51" s="501"/>
      <c r="B51" s="12">
        <v>2898</v>
      </c>
      <c r="C51" s="11" t="s">
        <v>511</v>
      </c>
      <c r="D51" s="11" t="s">
        <v>1203</v>
      </c>
      <c r="E51" s="11" t="s">
        <v>869</v>
      </c>
      <c r="F51" s="53">
        <v>0.2</v>
      </c>
      <c r="G51" s="508"/>
      <c r="H51" s="508"/>
      <c r="I51" s="508"/>
      <c r="J51" s="508"/>
      <c r="K51" s="508"/>
      <c r="L51" s="508"/>
      <c r="M51" s="53" t="s">
        <v>580</v>
      </c>
      <c r="N51" s="501"/>
      <c r="O51" s="516"/>
      <c r="P51"/>
    </row>
    <row r="52" spans="1:16" x14ac:dyDescent="0.3">
      <c r="A52" s="501"/>
      <c r="B52" s="12">
        <v>27</v>
      </c>
      <c r="C52" s="11" t="s">
        <v>1204</v>
      </c>
      <c r="D52" s="11" t="s">
        <v>1205</v>
      </c>
      <c r="E52" s="11" t="s">
        <v>1206</v>
      </c>
      <c r="F52" s="53">
        <v>0.45</v>
      </c>
      <c r="G52" s="508"/>
      <c r="H52" s="508"/>
      <c r="I52" s="508"/>
      <c r="J52" s="508"/>
      <c r="K52" s="508"/>
      <c r="L52" s="508"/>
      <c r="M52" s="53" t="s">
        <v>580</v>
      </c>
      <c r="N52" s="501"/>
      <c r="O52" s="516"/>
      <c r="P52"/>
    </row>
    <row r="53" spans="1:16" x14ac:dyDescent="0.3">
      <c r="A53" s="501"/>
      <c r="B53" s="12">
        <v>2</v>
      </c>
      <c r="C53" s="11" t="s">
        <v>795</v>
      </c>
      <c r="D53" s="11" t="s">
        <v>1205</v>
      </c>
      <c r="E53" s="11" t="s">
        <v>1206</v>
      </c>
      <c r="F53" s="53">
        <v>4</v>
      </c>
      <c r="G53" s="508"/>
      <c r="H53" s="508"/>
      <c r="I53" s="508"/>
      <c r="J53" s="508"/>
      <c r="K53" s="508"/>
      <c r="L53" s="508"/>
      <c r="M53" s="53" t="s">
        <v>580</v>
      </c>
      <c r="N53" s="501"/>
      <c r="O53" s="516"/>
      <c r="P53"/>
    </row>
    <row r="54" spans="1:16" x14ac:dyDescent="0.3">
      <c r="A54" s="501"/>
      <c r="B54" s="12">
        <v>466</v>
      </c>
      <c r="C54" s="11" t="s">
        <v>1207</v>
      </c>
      <c r="D54" s="11" t="s">
        <v>582</v>
      </c>
      <c r="E54" s="11" t="s">
        <v>1075</v>
      </c>
      <c r="F54" s="53">
        <v>0.09</v>
      </c>
      <c r="G54" s="508"/>
      <c r="H54" s="508"/>
      <c r="I54" s="508"/>
      <c r="J54" s="508"/>
      <c r="K54" s="508"/>
      <c r="L54" s="508"/>
      <c r="M54" s="53" t="s">
        <v>580</v>
      </c>
      <c r="N54" s="501"/>
      <c r="O54" s="516"/>
      <c r="P54"/>
    </row>
    <row r="55" spans="1:16" x14ac:dyDescent="0.3">
      <c r="A55" s="502"/>
      <c r="B55" s="12">
        <v>2914</v>
      </c>
      <c r="C55" s="11" t="s">
        <v>520</v>
      </c>
      <c r="D55" s="11" t="s">
        <v>152</v>
      </c>
      <c r="E55" s="11" t="s">
        <v>521</v>
      </c>
      <c r="F55" s="53">
        <v>0.14699999999999999</v>
      </c>
      <c r="G55" s="490"/>
      <c r="H55" s="490"/>
      <c r="I55" s="490"/>
      <c r="J55" s="490"/>
      <c r="K55" s="490"/>
      <c r="L55" s="490"/>
      <c r="M55" s="53" t="s">
        <v>580</v>
      </c>
      <c r="N55" s="502"/>
      <c r="O55" s="496"/>
      <c r="P55"/>
    </row>
    <row r="56" spans="1:16" x14ac:dyDescent="0.3">
      <c r="A56" s="507">
        <v>31</v>
      </c>
      <c r="B56" s="12">
        <v>109</v>
      </c>
      <c r="C56" s="11" t="s">
        <v>573</v>
      </c>
      <c r="D56" s="11" t="s">
        <v>574</v>
      </c>
      <c r="E56" s="11" t="s">
        <v>189</v>
      </c>
      <c r="F56" s="53">
        <v>47.94</v>
      </c>
      <c r="G56" s="489">
        <f>(F56+F57)/4/6</f>
        <v>1.9995416666666666</v>
      </c>
      <c r="H56" s="489">
        <f>G56</f>
        <v>1.9995416666666666</v>
      </c>
      <c r="I56" s="489">
        <f>G56</f>
        <v>1.9995416666666666</v>
      </c>
      <c r="J56" s="489">
        <f>I56</f>
        <v>1.9995416666666666</v>
      </c>
      <c r="K56" s="489">
        <f>G56</f>
        <v>1.9995416666666666</v>
      </c>
      <c r="L56" s="489">
        <f>H56</f>
        <v>1.9995416666666666</v>
      </c>
      <c r="M56" s="53" t="s">
        <v>377</v>
      </c>
      <c r="N56" s="509">
        <v>4</v>
      </c>
      <c r="O56" s="495" t="s">
        <v>629</v>
      </c>
    </row>
    <row r="57" spans="1:16" x14ac:dyDescent="0.3">
      <c r="A57" s="488"/>
      <c r="B57" s="12">
        <v>2909</v>
      </c>
      <c r="C57" s="11" t="s">
        <v>516</v>
      </c>
      <c r="D57" s="11" t="s">
        <v>581</v>
      </c>
      <c r="E57" s="11" t="s">
        <v>189</v>
      </c>
      <c r="F57" s="95">
        <v>4.9000000000000002E-2</v>
      </c>
      <c r="G57" s="490"/>
      <c r="H57" s="490"/>
      <c r="I57" s="490"/>
      <c r="J57" s="490"/>
      <c r="K57" s="490"/>
      <c r="L57" s="490"/>
      <c r="M57" s="21" t="s">
        <v>580</v>
      </c>
      <c r="N57" s="502"/>
      <c r="O57" s="496"/>
    </row>
    <row r="58" spans="1:16" x14ac:dyDescent="0.3">
      <c r="A58" s="507">
        <v>32</v>
      </c>
      <c r="B58" s="12">
        <v>109</v>
      </c>
      <c r="C58" s="11" t="s">
        <v>573</v>
      </c>
      <c r="D58" s="11" t="s">
        <v>574</v>
      </c>
      <c r="E58" s="11" t="s">
        <v>257</v>
      </c>
      <c r="F58" s="53">
        <v>46.31</v>
      </c>
      <c r="G58" s="489">
        <f>(F58+F59)/4/6</f>
        <v>1.94625</v>
      </c>
      <c r="H58" s="489">
        <f>G58</f>
        <v>1.94625</v>
      </c>
      <c r="I58" s="489">
        <f>G58</f>
        <v>1.94625</v>
      </c>
      <c r="J58" s="489">
        <f>I58</f>
        <v>1.94625</v>
      </c>
      <c r="K58" s="489">
        <f>G58</f>
        <v>1.94625</v>
      </c>
      <c r="L58" s="489">
        <f>H58</f>
        <v>1.94625</v>
      </c>
      <c r="M58" s="53" t="s">
        <v>377</v>
      </c>
      <c r="N58" s="509">
        <v>5</v>
      </c>
      <c r="O58" s="518" t="s">
        <v>629</v>
      </c>
    </row>
    <row r="59" spans="1:16" x14ac:dyDescent="0.3">
      <c r="A59" s="488"/>
      <c r="B59" s="12">
        <v>1930</v>
      </c>
      <c r="C59" s="11" t="s">
        <v>984</v>
      </c>
      <c r="D59" s="11"/>
      <c r="E59" s="11" t="s">
        <v>257</v>
      </c>
      <c r="F59" s="53">
        <v>0.4</v>
      </c>
      <c r="G59" s="490"/>
      <c r="H59" s="490"/>
      <c r="I59" s="490"/>
      <c r="J59" s="490"/>
      <c r="K59" s="490"/>
      <c r="L59" s="490"/>
      <c r="M59" s="21" t="s">
        <v>580</v>
      </c>
      <c r="N59" s="501"/>
      <c r="O59" s="518"/>
    </row>
    <row r="60" spans="1:16" x14ac:dyDescent="0.3">
      <c r="A60" s="507">
        <v>33</v>
      </c>
      <c r="B60" s="12">
        <v>109</v>
      </c>
      <c r="C60" s="11" t="s">
        <v>573</v>
      </c>
      <c r="D60" s="11" t="s">
        <v>574</v>
      </c>
      <c r="E60" s="11" t="s">
        <v>258</v>
      </c>
      <c r="F60" s="53">
        <v>46.31</v>
      </c>
      <c r="G60" s="489">
        <f>(F60+F61)/4/6</f>
        <v>1.9452083333333334</v>
      </c>
      <c r="H60" s="489">
        <f>G60</f>
        <v>1.9452083333333334</v>
      </c>
      <c r="I60" s="489">
        <f>G60</f>
        <v>1.9452083333333334</v>
      </c>
      <c r="J60" s="489">
        <f>I60</f>
        <v>1.9452083333333334</v>
      </c>
      <c r="K60" s="489">
        <f>G60</f>
        <v>1.9452083333333334</v>
      </c>
      <c r="L60" s="489">
        <f>H60</f>
        <v>1.9452083333333334</v>
      </c>
      <c r="M60" s="53" t="s">
        <v>377</v>
      </c>
      <c r="N60" s="501"/>
      <c r="O60" s="518"/>
    </row>
    <row r="61" spans="1:16" x14ac:dyDescent="0.3">
      <c r="A61" s="488"/>
      <c r="B61" s="12">
        <v>777</v>
      </c>
      <c r="C61" s="11" t="s">
        <v>732</v>
      </c>
      <c r="D61" s="11" t="s">
        <v>983</v>
      </c>
      <c r="E61" s="11" t="s">
        <v>258</v>
      </c>
      <c r="F61" s="53">
        <v>0.375</v>
      </c>
      <c r="G61" s="490"/>
      <c r="H61" s="490"/>
      <c r="I61" s="490"/>
      <c r="J61" s="490"/>
      <c r="K61" s="490"/>
      <c r="L61" s="490"/>
      <c r="M61" s="53" t="s">
        <v>580</v>
      </c>
      <c r="N61" s="502"/>
      <c r="O61" s="518"/>
    </row>
    <row r="62" spans="1:16" s="113" customFormat="1" ht="16.899999999999999" customHeight="1" x14ac:dyDescent="0.3">
      <c r="A62" s="74">
        <v>34</v>
      </c>
      <c r="B62" s="64">
        <v>109</v>
      </c>
      <c r="C62" s="20" t="s">
        <v>573</v>
      </c>
      <c r="D62" s="20" t="s">
        <v>414</v>
      </c>
      <c r="E62" s="20" t="s">
        <v>1081</v>
      </c>
      <c r="F62" s="74">
        <v>59.69</v>
      </c>
      <c r="G62" s="59">
        <f>F62/4/6</f>
        <v>2.4870833333333331</v>
      </c>
      <c r="H62" s="59">
        <f>G62</f>
        <v>2.4870833333333331</v>
      </c>
      <c r="I62" s="59">
        <f>H62</f>
        <v>2.4870833333333331</v>
      </c>
      <c r="J62" s="59">
        <f>I62</f>
        <v>2.4870833333333331</v>
      </c>
      <c r="K62" s="59">
        <f>J62</f>
        <v>2.4870833333333331</v>
      </c>
      <c r="L62" s="59">
        <f>K62</f>
        <v>2.4870833333333331</v>
      </c>
      <c r="M62" s="121" t="s">
        <v>377</v>
      </c>
      <c r="N62" s="49">
        <v>4</v>
      </c>
      <c r="O62" s="281" t="s">
        <v>629</v>
      </c>
    </row>
    <row r="63" spans="1:16" x14ac:dyDescent="0.3">
      <c r="A63" s="509">
        <v>35</v>
      </c>
      <c r="B63" s="173">
        <v>109</v>
      </c>
      <c r="C63" s="18" t="s">
        <v>573</v>
      </c>
      <c r="D63" s="18" t="s">
        <v>574</v>
      </c>
      <c r="E63" s="11" t="s">
        <v>705</v>
      </c>
      <c r="F63" s="53">
        <v>68.819999999999993</v>
      </c>
      <c r="G63" s="499"/>
      <c r="H63" s="489">
        <f>(F63+F64)/4/3</f>
        <v>5.751666666666666</v>
      </c>
      <c r="I63" s="499"/>
      <c r="J63" s="489">
        <f>H63</f>
        <v>5.751666666666666</v>
      </c>
      <c r="K63" s="499"/>
      <c r="L63" s="489">
        <f>H63</f>
        <v>5.751666666666666</v>
      </c>
      <c r="M63" s="53" t="s">
        <v>377</v>
      </c>
      <c r="N63" s="509">
        <v>3</v>
      </c>
      <c r="O63" s="517" t="s">
        <v>584</v>
      </c>
      <c r="P63"/>
    </row>
    <row r="64" spans="1:16" x14ac:dyDescent="0.3">
      <c r="A64" s="502"/>
      <c r="B64" s="173">
        <v>1981</v>
      </c>
      <c r="C64" s="18" t="s">
        <v>706</v>
      </c>
      <c r="D64" s="18" t="s">
        <v>707</v>
      </c>
      <c r="E64" s="11" t="s">
        <v>705</v>
      </c>
      <c r="F64" s="53">
        <v>0.2</v>
      </c>
      <c r="G64" s="500"/>
      <c r="H64" s="490"/>
      <c r="I64" s="500"/>
      <c r="J64" s="490"/>
      <c r="K64" s="500"/>
      <c r="L64" s="490"/>
      <c r="M64" s="21" t="s">
        <v>580</v>
      </c>
      <c r="N64" s="502"/>
      <c r="O64" s="517"/>
      <c r="P64"/>
    </row>
    <row r="65" spans="1:16" x14ac:dyDescent="0.3">
      <c r="A65" s="49">
        <v>36</v>
      </c>
      <c r="B65" s="173">
        <v>109</v>
      </c>
      <c r="C65" s="18" t="s">
        <v>573</v>
      </c>
      <c r="D65" s="18" t="s">
        <v>574</v>
      </c>
      <c r="E65" s="11" t="s">
        <v>360</v>
      </c>
      <c r="F65" s="53">
        <v>46.75</v>
      </c>
      <c r="G65" s="53"/>
      <c r="H65" s="53">
        <f>F65/4/3</f>
        <v>3.8958333333333335</v>
      </c>
      <c r="I65" s="53"/>
      <c r="J65" s="53">
        <f>H65</f>
        <v>3.8958333333333335</v>
      </c>
      <c r="K65" s="53"/>
      <c r="L65" s="53">
        <f>H65</f>
        <v>3.8958333333333335</v>
      </c>
      <c r="M65" s="53" t="s">
        <v>377</v>
      </c>
      <c r="N65" s="21">
        <v>3</v>
      </c>
      <c r="O65" s="90" t="s">
        <v>584</v>
      </c>
      <c r="P65"/>
    </row>
    <row r="66" spans="1:16" x14ac:dyDescent="0.3">
      <c r="A66" s="49">
        <v>37</v>
      </c>
      <c r="B66" s="173">
        <v>109</v>
      </c>
      <c r="C66" s="18" t="s">
        <v>573</v>
      </c>
      <c r="D66" s="18" t="s">
        <v>574</v>
      </c>
      <c r="E66" s="11" t="s">
        <v>361</v>
      </c>
      <c r="F66" s="53">
        <v>44.26</v>
      </c>
      <c r="G66" s="499"/>
      <c r="H66" s="489">
        <f>(F66+F67)/4/3</f>
        <v>3.7608333333333328</v>
      </c>
      <c r="I66" s="499"/>
      <c r="J66" s="489">
        <f>H66</f>
        <v>3.7608333333333328</v>
      </c>
      <c r="K66" s="499"/>
      <c r="L66" s="489">
        <f>H66</f>
        <v>3.7608333333333328</v>
      </c>
      <c r="M66" s="53" t="s">
        <v>377</v>
      </c>
      <c r="N66" s="21">
        <v>3</v>
      </c>
      <c r="O66" s="90" t="s">
        <v>584</v>
      </c>
      <c r="P66"/>
    </row>
    <row r="67" spans="1:16" x14ac:dyDescent="0.3">
      <c r="A67" s="49">
        <v>38</v>
      </c>
      <c r="B67" s="173">
        <v>214</v>
      </c>
      <c r="C67" s="18" t="s">
        <v>669</v>
      </c>
      <c r="D67" s="18" t="s">
        <v>708</v>
      </c>
      <c r="E67" s="11" t="s">
        <v>709</v>
      </c>
      <c r="F67" s="53">
        <v>0.87</v>
      </c>
      <c r="G67" s="500"/>
      <c r="H67" s="490"/>
      <c r="I67" s="500"/>
      <c r="J67" s="490"/>
      <c r="K67" s="500"/>
      <c r="L67" s="490"/>
      <c r="M67" s="53" t="s">
        <v>580</v>
      </c>
      <c r="N67" s="21">
        <v>1</v>
      </c>
      <c r="O67" s="284" t="s">
        <v>1335</v>
      </c>
      <c r="P67"/>
    </row>
    <row r="68" spans="1:16" x14ac:dyDescent="0.3">
      <c r="A68" s="49">
        <v>39</v>
      </c>
      <c r="B68" s="173">
        <v>109</v>
      </c>
      <c r="C68" s="18" t="s">
        <v>573</v>
      </c>
      <c r="D68" s="18" t="s">
        <v>574</v>
      </c>
      <c r="E68" s="11" t="s">
        <v>719</v>
      </c>
      <c r="F68" s="53">
        <v>75.78</v>
      </c>
      <c r="G68" s="53">
        <f>F68/4/3</f>
        <v>6.3150000000000004</v>
      </c>
      <c r="H68" s="53"/>
      <c r="I68" s="53">
        <f>G68</f>
        <v>6.3150000000000004</v>
      </c>
      <c r="J68" s="53"/>
      <c r="K68" s="53">
        <f>G68</f>
        <v>6.3150000000000004</v>
      </c>
      <c r="L68" s="53"/>
      <c r="M68" s="53" t="s">
        <v>377</v>
      </c>
      <c r="N68" s="21">
        <v>4</v>
      </c>
      <c r="O68" s="90" t="s">
        <v>584</v>
      </c>
      <c r="P68"/>
    </row>
    <row r="69" spans="1:16" x14ac:dyDescent="0.3">
      <c r="A69" s="49">
        <v>40</v>
      </c>
      <c r="B69" s="12" t="s">
        <v>763</v>
      </c>
      <c r="C69" s="11" t="s">
        <v>666</v>
      </c>
      <c r="D69" s="11" t="s">
        <v>764</v>
      </c>
      <c r="E69" s="11" t="s">
        <v>765</v>
      </c>
      <c r="F69" s="59">
        <v>8.6199999999999992</v>
      </c>
      <c r="G69" s="59"/>
      <c r="H69" s="59">
        <f>F69/4/2</f>
        <v>1.0774999999999999</v>
      </c>
      <c r="I69" s="59"/>
      <c r="J69" s="59"/>
      <c r="K69" s="59">
        <f>H69</f>
        <v>1.0774999999999999</v>
      </c>
      <c r="L69" s="59"/>
      <c r="M69" s="182"/>
      <c r="N69" s="49">
        <v>1</v>
      </c>
      <c r="O69" s="300" t="s">
        <v>1341</v>
      </c>
      <c r="P69" s="46"/>
    </row>
    <row r="70" spans="1:16" x14ac:dyDescent="0.3">
      <c r="A70" s="49">
        <v>41</v>
      </c>
      <c r="B70" s="173">
        <v>109</v>
      </c>
      <c r="C70" s="18" t="s">
        <v>573</v>
      </c>
      <c r="D70" s="18" t="s">
        <v>574</v>
      </c>
      <c r="E70" s="11" t="s">
        <v>185</v>
      </c>
      <c r="F70" s="53">
        <v>46.43</v>
      </c>
      <c r="G70" s="489">
        <f>(F70+F71)/4/3</f>
        <v>3.9059166666666667</v>
      </c>
      <c r="H70" s="489"/>
      <c r="I70" s="489">
        <f>G70</f>
        <v>3.9059166666666667</v>
      </c>
      <c r="J70" s="489"/>
      <c r="K70" s="489">
        <f>G70</f>
        <v>3.9059166666666667</v>
      </c>
      <c r="L70" s="489"/>
      <c r="M70" s="53" t="s">
        <v>376</v>
      </c>
      <c r="N70" s="509">
        <v>2</v>
      </c>
      <c r="O70" s="519" t="s">
        <v>584</v>
      </c>
      <c r="P70"/>
    </row>
    <row r="71" spans="1:16" x14ac:dyDescent="0.3">
      <c r="A71" s="49">
        <v>42</v>
      </c>
      <c r="B71" s="173" t="s">
        <v>1170</v>
      </c>
      <c r="C71" s="18" t="s">
        <v>91</v>
      </c>
      <c r="D71" s="18"/>
      <c r="E71" s="11" t="s">
        <v>185</v>
      </c>
      <c r="F71" s="53">
        <v>0.441</v>
      </c>
      <c r="G71" s="490"/>
      <c r="H71" s="490"/>
      <c r="I71" s="490"/>
      <c r="J71" s="490"/>
      <c r="K71" s="490"/>
      <c r="L71" s="490"/>
      <c r="M71" s="53" t="s">
        <v>580</v>
      </c>
      <c r="N71" s="502"/>
      <c r="O71" s="519"/>
      <c r="P71"/>
    </row>
    <row r="72" spans="1:16" x14ac:dyDescent="0.3">
      <c r="A72" s="509">
        <v>43</v>
      </c>
      <c r="B72" s="173">
        <v>109</v>
      </c>
      <c r="C72" s="18" t="s">
        <v>573</v>
      </c>
      <c r="D72" s="18" t="s">
        <v>574</v>
      </c>
      <c r="E72" s="11" t="s">
        <v>721</v>
      </c>
      <c r="F72" s="53">
        <v>57.87</v>
      </c>
      <c r="G72" s="489">
        <f>(F72+F73)/4/3</f>
        <v>4.8308333333333335</v>
      </c>
      <c r="H72" s="499"/>
      <c r="I72" s="489">
        <f>G72</f>
        <v>4.8308333333333335</v>
      </c>
      <c r="J72" s="499"/>
      <c r="K72" s="489">
        <f>G72</f>
        <v>4.8308333333333335</v>
      </c>
      <c r="L72" s="499"/>
      <c r="M72" s="53" t="s">
        <v>376</v>
      </c>
      <c r="N72" s="509">
        <v>3</v>
      </c>
      <c r="O72" s="518" t="s">
        <v>584</v>
      </c>
      <c r="P72"/>
    </row>
    <row r="73" spans="1:16" x14ac:dyDescent="0.3">
      <c r="A73" s="502"/>
      <c r="B73" s="173">
        <v>517</v>
      </c>
      <c r="C73" s="18" t="s">
        <v>722</v>
      </c>
      <c r="D73" s="18" t="s">
        <v>723</v>
      </c>
      <c r="E73" s="11" t="s">
        <v>721</v>
      </c>
      <c r="F73" s="53">
        <v>0.1</v>
      </c>
      <c r="G73" s="490"/>
      <c r="H73" s="500"/>
      <c r="I73" s="490"/>
      <c r="J73" s="500"/>
      <c r="K73" s="490"/>
      <c r="L73" s="500"/>
      <c r="M73" s="21" t="s">
        <v>580</v>
      </c>
      <c r="N73" s="502"/>
      <c r="O73" s="518"/>
      <c r="P73"/>
    </row>
    <row r="74" spans="1:16" x14ac:dyDescent="0.3">
      <c r="A74" s="49">
        <v>44</v>
      </c>
      <c r="B74" s="173">
        <v>109</v>
      </c>
      <c r="C74" s="18" t="s">
        <v>573</v>
      </c>
      <c r="D74" s="18" t="s">
        <v>574</v>
      </c>
      <c r="E74" s="11" t="s">
        <v>724</v>
      </c>
      <c r="F74" s="53">
        <v>59.7</v>
      </c>
      <c r="G74" s="53">
        <v>4.9800000000000004</v>
      </c>
      <c r="H74" s="53"/>
      <c r="I74" s="53">
        <v>4.9800000000000004</v>
      </c>
      <c r="J74" s="53"/>
      <c r="K74" s="53">
        <v>4.9800000000000004</v>
      </c>
      <c r="L74" s="53"/>
      <c r="M74" s="53" t="s">
        <v>376</v>
      </c>
      <c r="N74" s="21">
        <v>3</v>
      </c>
      <c r="O74" s="90" t="s">
        <v>584</v>
      </c>
      <c r="P74"/>
    </row>
    <row r="75" spans="1:16" x14ac:dyDescent="0.3">
      <c r="A75" s="11"/>
      <c r="B75" s="11"/>
      <c r="C75" s="10" t="s">
        <v>586</v>
      </c>
      <c r="D75" s="11"/>
      <c r="E75" s="11"/>
      <c r="F75" s="302">
        <f>SUM(F13:F74)</f>
        <v>2202.1959999999995</v>
      </c>
      <c r="G75" s="56">
        <f t="shared" ref="G75:N75" si="2">SUM(G13:G74)</f>
        <v>110.48237500000002</v>
      </c>
      <c r="H75" s="56">
        <f t="shared" si="2"/>
        <v>79.127874999999989</v>
      </c>
      <c r="I75" s="56">
        <f t="shared" si="2"/>
        <v>107.43587500000001</v>
      </c>
      <c r="J75" s="56">
        <f t="shared" si="2"/>
        <v>77.130375000000001</v>
      </c>
      <c r="K75" s="56">
        <f t="shared" si="2"/>
        <v>113.41437500000002</v>
      </c>
      <c r="L75" s="56">
        <f t="shared" si="2"/>
        <v>67.704374999999999</v>
      </c>
      <c r="M75" s="56"/>
      <c r="N75" s="301">
        <f t="shared" si="2"/>
        <v>108</v>
      </c>
      <c r="O75" s="37"/>
      <c r="P75"/>
    </row>
    <row r="76" spans="1:16" x14ac:dyDescent="0.3">
      <c r="A76" s="52"/>
      <c r="B76" s="52"/>
      <c r="C76" s="88"/>
      <c r="D76" s="52"/>
      <c r="E76" s="52"/>
      <c r="F76" s="99"/>
      <c r="G76" s="99"/>
      <c r="H76" s="99"/>
      <c r="I76" s="99"/>
      <c r="J76" s="99"/>
      <c r="K76" s="99"/>
      <c r="L76" s="99"/>
      <c r="M76" s="100"/>
      <c r="N76" s="93"/>
      <c r="O76" s="94"/>
      <c r="P76"/>
    </row>
    <row r="77" spans="1:16" x14ac:dyDescent="0.3">
      <c r="A77" s="52"/>
      <c r="B77" s="52"/>
      <c r="C77" s="88"/>
      <c r="D77" s="52"/>
      <c r="E77" s="52"/>
      <c r="F77" s="99"/>
      <c r="G77" s="99"/>
      <c r="H77" s="99"/>
      <c r="I77" s="99"/>
      <c r="J77" s="99"/>
      <c r="K77" s="99"/>
      <c r="L77" s="99"/>
      <c r="M77" s="100"/>
      <c r="N77" s="93"/>
      <c r="O77" s="94"/>
      <c r="P77"/>
    </row>
    <row r="78" spans="1:16" x14ac:dyDescent="0.3">
      <c r="A78" s="3"/>
      <c r="B78" s="2" t="s">
        <v>587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30"/>
      <c r="P78"/>
    </row>
    <row r="79" spans="1:16" x14ac:dyDescent="0.3">
      <c r="A79" s="3"/>
      <c r="B79" s="3" t="s">
        <v>441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30"/>
      <c r="P79"/>
    </row>
    <row r="80" spans="1:16" x14ac:dyDescent="0.3">
      <c r="A80" s="3"/>
      <c r="B80" s="3" t="s">
        <v>442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30"/>
      <c r="P80"/>
    </row>
    <row r="81" spans="1:16" x14ac:dyDescent="0.3">
      <c r="A81" s="3"/>
      <c r="B81" s="3" t="s">
        <v>590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130"/>
      <c r="P81"/>
    </row>
    <row r="82" spans="1:16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130"/>
      <c r="P82"/>
    </row>
    <row r="83" spans="1:16" x14ac:dyDescent="0.3">
      <c r="A83" s="3"/>
      <c r="B83" s="520" t="s">
        <v>1395</v>
      </c>
      <c r="C83" s="520"/>
      <c r="D83" s="520"/>
      <c r="E83" s="3"/>
      <c r="F83" s="3"/>
      <c r="G83" s="3"/>
      <c r="H83" s="3"/>
      <c r="I83" s="3"/>
      <c r="J83" s="3"/>
      <c r="K83" s="3"/>
      <c r="L83" s="3"/>
      <c r="M83" s="3"/>
      <c r="N83" s="3"/>
      <c r="O83" s="130"/>
      <c r="P83"/>
    </row>
    <row r="84" spans="1:16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130"/>
      <c r="P84"/>
    </row>
    <row r="85" spans="1:16" x14ac:dyDescent="0.3">
      <c r="A85" s="3"/>
      <c r="B85" s="2" t="s">
        <v>591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130"/>
      <c r="P85"/>
    </row>
    <row r="86" spans="1:16" x14ac:dyDescent="0.3">
      <c r="A86" s="3"/>
      <c r="B86" s="3" t="s">
        <v>592</v>
      </c>
      <c r="C86" s="3"/>
      <c r="D86" s="3"/>
      <c r="E86" s="3" t="s">
        <v>593</v>
      </c>
      <c r="F86" s="3"/>
      <c r="G86" s="3" t="s">
        <v>594</v>
      </c>
      <c r="H86" s="3"/>
      <c r="I86" s="3"/>
      <c r="J86" s="3"/>
      <c r="K86" s="3"/>
      <c r="L86" s="3"/>
      <c r="M86" s="3"/>
      <c r="N86" s="3"/>
      <c r="O86" s="130"/>
      <c r="P86"/>
    </row>
    <row r="87" spans="1:16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130"/>
      <c r="P87"/>
    </row>
    <row r="88" spans="1:16" x14ac:dyDescent="0.3">
      <c r="A88" s="3"/>
      <c r="B88" s="3" t="s">
        <v>595</v>
      </c>
      <c r="C88" s="3"/>
      <c r="D88" s="3"/>
      <c r="E88" s="3" t="s">
        <v>593</v>
      </c>
      <c r="F88" s="3"/>
      <c r="G88" s="3" t="s">
        <v>429</v>
      </c>
      <c r="H88" s="3"/>
      <c r="I88" s="3"/>
      <c r="J88" s="3"/>
      <c r="K88" s="3"/>
      <c r="L88" s="3"/>
      <c r="M88" s="3"/>
      <c r="N88" s="3"/>
      <c r="O88" s="130"/>
      <c r="P88"/>
    </row>
    <row r="89" spans="1:16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130"/>
      <c r="P89"/>
    </row>
    <row r="90" spans="1:16" x14ac:dyDescent="0.3">
      <c r="A90" s="3"/>
      <c r="B90" s="3" t="s">
        <v>596</v>
      </c>
      <c r="C90" s="3"/>
      <c r="D90" s="3"/>
      <c r="E90" s="3" t="s">
        <v>593</v>
      </c>
      <c r="F90" s="3"/>
      <c r="G90" s="3" t="s">
        <v>508</v>
      </c>
      <c r="H90" s="3"/>
      <c r="I90" s="3"/>
      <c r="J90" s="3"/>
      <c r="K90" s="3"/>
      <c r="L90" s="3"/>
      <c r="M90" s="3"/>
      <c r="N90" s="3"/>
      <c r="O90" s="130"/>
      <c r="P90"/>
    </row>
    <row r="91" spans="1:16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130"/>
      <c r="P91"/>
    </row>
    <row r="92" spans="1:16" x14ac:dyDescent="0.3">
      <c r="A92" s="3"/>
      <c r="B92" s="3" t="s">
        <v>704</v>
      </c>
      <c r="C92" s="3"/>
      <c r="D92" s="3"/>
      <c r="E92" s="3" t="s">
        <v>1394</v>
      </c>
      <c r="F92" s="3"/>
      <c r="G92" s="3"/>
      <c r="H92" s="3"/>
      <c r="I92" s="3"/>
      <c r="J92" s="3"/>
      <c r="K92" s="3"/>
      <c r="L92" s="3"/>
      <c r="M92" s="3"/>
      <c r="N92" s="3"/>
      <c r="O92" s="130"/>
      <c r="P92"/>
    </row>
    <row r="93" spans="1:16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130"/>
      <c r="P93"/>
    </row>
    <row r="94" spans="1:16" x14ac:dyDescent="0.3">
      <c r="A94" s="3"/>
      <c r="B94" s="3" t="s">
        <v>598</v>
      </c>
      <c r="C94" s="3"/>
      <c r="D94" s="3"/>
      <c r="E94" s="3" t="s">
        <v>455</v>
      </c>
      <c r="F94" s="3"/>
      <c r="G94" s="520" t="s">
        <v>1393</v>
      </c>
      <c r="H94" s="520"/>
      <c r="I94" s="520"/>
      <c r="J94" s="3"/>
      <c r="K94" s="3"/>
      <c r="L94" s="3"/>
      <c r="M94" s="3"/>
      <c r="N94" s="3"/>
      <c r="O94" s="130"/>
      <c r="P94"/>
    </row>
    <row r="95" spans="1:16" x14ac:dyDescent="0.3">
      <c r="A95" s="3"/>
      <c r="B95" s="3"/>
      <c r="C95" s="3"/>
      <c r="D95" s="3"/>
      <c r="E95" s="3" t="s">
        <v>599</v>
      </c>
      <c r="F95" s="3"/>
      <c r="G95" s="3" t="s">
        <v>600</v>
      </c>
      <c r="H95" s="3"/>
      <c r="I95" s="3"/>
      <c r="J95" s="3"/>
      <c r="K95" s="3"/>
      <c r="L95" s="3"/>
      <c r="M95" s="3"/>
      <c r="N95" s="3"/>
      <c r="O95" s="130"/>
      <c r="P95"/>
    </row>
  </sheetData>
  <mergeCells count="125">
    <mergeCell ref="G94:I94"/>
    <mergeCell ref="B83:D83"/>
    <mergeCell ref="N42:N44"/>
    <mergeCell ref="O72:O73"/>
    <mergeCell ref="A72:A73"/>
    <mergeCell ref="G72:G73"/>
    <mergeCell ref="H72:H73"/>
    <mergeCell ref="I72:I73"/>
    <mergeCell ref="J72:J73"/>
    <mergeCell ref="K72:K73"/>
    <mergeCell ref="L72:L73"/>
    <mergeCell ref="N72:N73"/>
    <mergeCell ref="O70:O71"/>
    <mergeCell ref="N70:N71"/>
    <mergeCell ref="J70:J71"/>
    <mergeCell ref="K70:K71"/>
    <mergeCell ref="I70:I71"/>
    <mergeCell ref="G70:G71"/>
    <mergeCell ref="H70:H71"/>
    <mergeCell ref="L70:L71"/>
    <mergeCell ref="G23:G25"/>
    <mergeCell ref="I23:I25"/>
    <mergeCell ref="K23:K25"/>
    <mergeCell ref="H23:H25"/>
    <mergeCell ref="J23:J25"/>
    <mergeCell ref="L23:L25"/>
    <mergeCell ref="O23:O25"/>
    <mergeCell ref="N23:N25"/>
    <mergeCell ref="G66:G67"/>
    <mergeCell ref="H66:H67"/>
    <mergeCell ref="I66:I67"/>
    <mergeCell ref="J66:J67"/>
    <mergeCell ref="K66:K67"/>
    <mergeCell ref="L66:L67"/>
    <mergeCell ref="O58:O61"/>
    <mergeCell ref="L60:L61"/>
    <mergeCell ref="A43:A44"/>
    <mergeCell ref="O63:O64"/>
    <mergeCell ref="N63:N64"/>
    <mergeCell ref="A63:A64"/>
    <mergeCell ref="J63:J64"/>
    <mergeCell ref="K63:K64"/>
    <mergeCell ref="L63:L64"/>
    <mergeCell ref="O43:O44"/>
    <mergeCell ref="L58:L59"/>
    <mergeCell ref="N58:N61"/>
    <mergeCell ref="O50:O55"/>
    <mergeCell ref="A60:A61"/>
    <mergeCell ref="G60:G61"/>
    <mergeCell ref="H60:H61"/>
    <mergeCell ref="I60:I61"/>
    <mergeCell ref="J60:J61"/>
    <mergeCell ref="K60:K61"/>
    <mergeCell ref="I56:I57"/>
    <mergeCell ref="J56:J57"/>
    <mergeCell ref="K56:K57"/>
    <mergeCell ref="A58:A59"/>
    <mergeCell ref="G58:G59"/>
    <mergeCell ref="H58:H59"/>
    <mergeCell ref="I58:I59"/>
    <mergeCell ref="J58:J59"/>
    <mergeCell ref="K58:K59"/>
    <mergeCell ref="N56:N57"/>
    <mergeCell ref="O56:O57"/>
    <mergeCell ref="N45:N48"/>
    <mergeCell ref="O45:O48"/>
    <mergeCell ref="A50:A55"/>
    <mergeCell ref="G50:G55"/>
    <mergeCell ref="H50:H55"/>
    <mergeCell ref="I50:I55"/>
    <mergeCell ref="J50:J55"/>
    <mergeCell ref="A56:A57"/>
    <mergeCell ref="A23:A25"/>
    <mergeCell ref="K50:K55"/>
    <mergeCell ref="L50:L55"/>
    <mergeCell ref="N50:N55"/>
    <mergeCell ref="A45:A48"/>
    <mergeCell ref="G45:G48"/>
    <mergeCell ref="H45:H48"/>
    <mergeCell ref="I45:I48"/>
    <mergeCell ref="J45:J48"/>
    <mergeCell ref="K45:K48"/>
    <mergeCell ref="O34:O35"/>
    <mergeCell ref="M36:M37"/>
    <mergeCell ref="N36:N37"/>
    <mergeCell ref="O36:O37"/>
    <mergeCell ref="A26:A27"/>
    <mergeCell ref="G26:G27"/>
    <mergeCell ref="I26:I27"/>
    <mergeCell ref="K26:K27"/>
    <mergeCell ref="M34:M35"/>
    <mergeCell ref="N34:N35"/>
    <mergeCell ref="I63:I64"/>
    <mergeCell ref="G63:G64"/>
    <mergeCell ref="H63:H64"/>
    <mergeCell ref="L45:L48"/>
    <mergeCell ref="L56:L57"/>
    <mergeCell ref="G56:G57"/>
    <mergeCell ref="H56:H57"/>
    <mergeCell ref="A8:O8"/>
    <mergeCell ref="A9:O9"/>
    <mergeCell ref="G11:L11"/>
    <mergeCell ref="J18:J19"/>
    <mergeCell ref="K18:K19"/>
    <mergeCell ref="O18:O19"/>
    <mergeCell ref="A18:A19"/>
    <mergeCell ref="G18:G19"/>
    <mergeCell ref="A1:C1"/>
    <mergeCell ref="A2:C2"/>
    <mergeCell ref="A3:C3"/>
    <mergeCell ref="A4:C4"/>
    <mergeCell ref="J1:N1"/>
    <mergeCell ref="J2:N2"/>
    <mergeCell ref="J3:N3"/>
    <mergeCell ref="J4:N4"/>
    <mergeCell ref="J5:N5"/>
    <mergeCell ref="G42:G44"/>
    <mergeCell ref="H42:H44"/>
    <mergeCell ref="I42:I44"/>
    <mergeCell ref="J42:J44"/>
    <mergeCell ref="K42:K44"/>
    <mergeCell ref="L42:L44"/>
    <mergeCell ref="H18:H19"/>
    <mergeCell ref="I18:I19"/>
    <mergeCell ref="A7:O7"/>
  </mergeCells>
  <phoneticPr fontId="12" type="noConversion"/>
  <pageMargins left="0" right="0" top="0" bottom="0" header="0.51181102362204722" footer="0.51181102362204722"/>
  <pageSetup paperSize="9" scale="45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7"/>
  <sheetViews>
    <sheetView view="pageLayout" zoomScaleNormal="100" workbookViewId="0">
      <selection activeCell="L190" sqref="L190"/>
    </sheetView>
  </sheetViews>
  <sheetFormatPr defaultRowHeight="15.75" x14ac:dyDescent="0.25"/>
  <cols>
    <col min="1" max="1" width="5.42578125" style="438" customWidth="1"/>
    <col min="2" max="2" width="7.42578125" style="439" customWidth="1"/>
    <col min="3" max="3" width="18.42578125" style="440" customWidth="1"/>
    <col min="4" max="4" width="15.42578125" style="440" customWidth="1"/>
    <col min="5" max="5" width="19.42578125" style="440" customWidth="1"/>
    <col min="6" max="6" width="9.7109375" style="444" customWidth="1"/>
    <col min="7" max="7" width="8" style="440" customWidth="1"/>
    <col min="8" max="8" width="7.85546875" style="440" customWidth="1"/>
    <col min="9" max="9" width="7.42578125" style="440" customWidth="1"/>
    <col min="10" max="10" width="8.28515625" style="440" customWidth="1"/>
    <col min="11" max="11" width="7.42578125" style="440" customWidth="1"/>
    <col min="12" max="13" width="7.7109375" style="440" customWidth="1"/>
    <col min="14" max="14" width="11.28515625" style="444" customWidth="1"/>
    <col min="15" max="15" width="15.140625" style="445" customWidth="1"/>
  </cols>
  <sheetData>
    <row r="1" spans="1:16" x14ac:dyDescent="0.25">
      <c r="A1" s="707" t="s">
        <v>558</v>
      </c>
      <c r="B1" s="707"/>
      <c r="C1" s="707"/>
      <c r="D1" s="374"/>
      <c r="E1" s="297"/>
      <c r="F1" s="375"/>
      <c r="G1" s="297"/>
      <c r="H1" s="297"/>
      <c r="I1" s="297"/>
      <c r="J1" s="297"/>
      <c r="K1" s="297"/>
      <c r="L1" s="690" t="s">
        <v>559</v>
      </c>
      <c r="M1" s="690"/>
      <c r="N1" s="690"/>
      <c r="O1" s="690"/>
      <c r="P1" s="98"/>
    </row>
    <row r="2" spans="1:16" x14ac:dyDescent="0.25">
      <c r="A2" s="707" t="s">
        <v>1352</v>
      </c>
      <c r="B2" s="707"/>
      <c r="C2" s="707"/>
      <c r="D2" s="374"/>
      <c r="E2" s="297"/>
      <c r="F2" s="375"/>
      <c r="G2" s="297"/>
      <c r="H2" s="297"/>
      <c r="I2" s="297"/>
      <c r="J2" s="297"/>
      <c r="K2" s="297"/>
      <c r="L2" s="690" t="s">
        <v>430</v>
      </c>
      <c r="M2" s="690"/>
      <c r="N2" s="690"/>
      <c r="O2" s="690"/>
      <c r="P2" s="98"/>
    </row>
    <row r="3" spans="1:16" x14ac:dyDescent="0.25">
      <c r="A3" s="730" t="s">
        <v>1353</v>
      </c>
      <c r="B3" s="730"/>
      <c r="C3" s="730"/>
      <c r="D3" s="376"/>
      <c r="E3" s="297"/>
      <c r="F3" s="375"/>
      <c r="G3" s="297"/>
      <c r="H3" s="297"/>
      <c r="I3" s="297"/>
      <c r="J3" s="297"/>
      <c r="K3" s="297"/>
      <c r="L3" s="690" t="s">
        <v>560</v>
      </c>
      <c r="M3" s="690"/>
      <c r="N3" s="690"/>
      <c r="O3" s="690"/>
      <c r="P3" s="98"/>
    </row>
    <row r="4" spans="1:16" x14ac:dyDescent="0.25">
      <c r="A4" s="707" t="s">
        <v>1323</v>
      </c>
      <c r="B4" s="707"/>
      <c r="C4" s="707"/>
      <c r="D4" s="707"/>
      <c r="E4" s="297"/>
      <c r="F4" s="375"/>
      <c r="G4" s="297"/>
      <c r="H4" s="297"/>
      <c r="I4" s="297"/>
      <c r="J4" s="297"/>
      <c r="K4" s="297"/>
      <c r="L4" s="690" t="s">
        <v>553</v>
      </c>
      <c r="M4" s="690"/>
      <c r="N4" s="690"/>
      <c r="O4" s="690"/>
      <c r="P4" s="98"/>
    </row>
    <row r="5" spans="1:16" x14ac:dyDescent="0.25">
      <c r="A5" s="374" t="s">
        <v>1359</v>
      </c>
      <c r="B5" s="374"/>
      <c r="C5" s="374"/>
      <c r="D5" s="374"/>
      <c r="E5" s="297"/>
      <c r="F5" s="375"/>
      <c r="G5" s="297"/>
      <c r="H5" s="297"/>
      <c r="I5" s="297"/>
      <c r="J5" s="297"/>
      <c r="K5" s="297"/>
      <c r="L5" s="690" t="s">
        <v>1359</v>
      </c>
      <c r="M5" s="690"/>
      <c r="N5" s="690"/>
      <c r="O5" s="690"/>
      <c r="P5" s="98"/>
    </row>
    <row r="6" spans="1:16" s="212" customFormat="1" ht="16.899999999999999" customHeight="1" x14ac:dyDescent="0.25">
      <c r="A6" s="702" t="s">
        <v>13</v>
      </c>
      <c r="B6" s="702"/>
      <c r="C6" s="702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211"/>
    </row>
    <row r="7" spans="1:16" s="212" customFormat="1" ht="16.899999999999999" customHeight="1" x14ac:dyDescent="0.25">
      <c r="A7" s="702" t="s">
        <v>1339</v>
      </c>
      <c r="B7" s="702"/>
      <c r="C7" s="702"/>
      <c r="D7" s="702"/>
      <c r="E7" s="702"/>
      <c r="F7" s="702"/>
      <c r="G7" s="702"/>
      <c r="H7" s="702"/>
      <c r="I7" s="702"/>
      <c r="J7" s="702"/>
      <c r="K7" s="702"/>
      <c r="L7" s="702"/>
      <c r="M7" s="702"/>
      <c r="N7" s="702"/>
      <c r="O7" s="702"/>
      <c r="P7" s="211"/>
    </row>
    <row r="8" spans="1:16" s="450" customFormat="1" ht="34.9" customHeight="1" x14ac:dyDescent="0.25">
      <c r="A8" s="377" t="s">
        <v>563</v>
      </c>
      <c r="B8" s="377" t="s">
        <v>342</v>
      </c>
      <c r="C8" s="377" t="s">
        <v>452</v>
      </c>
      <c r="D8" s="377" t="s">
        <v>12</v>
      </c>
      <c r="E8" s="377" t="s">
        <v>564</v>
      </c>
      <c r="F8" s="448" t="s">
        <v>346</v>
      </c>
      <c r="G8" s="704" t="s">
        <v>565</v>
      </c>
      <c r="H8" s="705"/>
      <c r="I8" s="705"/>
      <c r="J8" s="705"/>
      <c r="K8" s="705"/>
      <c r="L8" s="705"/>
      <c r="M8" s="706"/>
      <c r="N8" s="448" t="s">
        <v>602</v>
      </c>
      <c r="O8" s="377" t="s">
        <v>566</v>
      </c>
      <c r="P8" s="449"/>
    </row>
    <row r="9" spans="1:16" s="212" customFormat="1" ht="16.899999999999999" customHeight="1" x14ac:dyDescent="0.25">
      <c r="A9" s="378"/>
      <c r="B9" s="379"/>
      <c r="C9" s="380"/>
      <c r="D9" s="380"/>
      <c r="E9" s="380"/>
      <c r="F9" s="378"/>
      <c r="G9" s="381" t="s">
        <v>567</v>
      </c>
      <c r="H9" s="381" t="s">
        <v>568</v>
      </c>
      <c r="I9" s="381" t="s">
        <v>569</v>
      </c>
      <c r="J9" s="381" t="s">
        <v>570</v>
      </c>
      <c r="K9" s="381" t="s">
        <v>571</v>
      </c>
      <c r="L9" s="380" t="s">
        <v>572</v>
      </c>
      <c r="M9" s="380" t="s">
        <v>876</v>
      </c>
      <c r="N9" s="378"/>
      <c r="O9" s="382"/>
      <c r="P9" s="211"/>
    </row>
    <row r="10" spans="1:16" s="212" customFormat="1" ht="14.1" customHeight="1" x14ac:dyDescent="0.25">
      <c r="A10" s="378">
        <v>1</v>
      </c>
      <c r="B10" s="383">
        <v>109</v>
      </c>
      <c r="C10" s="384" t="s">
        <v>573</v>
      </c>
      <c r="D10" s="384" t="s">
        <v>574</v>
      </c>
      <c r="E10" s="384" t="s">
        <v>657</v>
      </c>
      <c r="F10" s="385">
        <v>32.17</v>
      </c>
      <c r="G10" s="386">
        <f t="shared" ref="G10:G19" si="0">F10/4/7</f>
        <v>1.1489285714285715</v>
      </c>
      <c r="H10" s="386">
        <f t="shared" ref="H10:M19" si="1">G10</f>
        <v>1.1489285714285715</v>
      </c>
      <c r="I10" s="386">
        <f t="shared" si="1"/>
        <v>1.1489285714285715</v>
      </c>
      <c r="J10" s="386">
        <f t="shared" si="1"/>
        <v>1.1489285714285715</v>
      </c>
      <c r="K10" s="386">
        <f t="shared" si="1"/>
        <v>1.1489285714285715</v>
      </c>
      <c r="L10" s="386">
        <f t="shared" si="1"/>
        <v>1.1489285714285715</v>
      </c>
      <c r="M10" s="386">
        <f t="shared" si="1"/>
        <v>1.1489285714285715</v>
      </c>
      <c r="N10" s="385">
        <v>3</v>
      </c>
      <c r="O10" s="387" t="s">
        <v>1304</v>
      </c>
      <c r="P10" s="211"/>
    </row>
    <row r="11" spans="1:16" s="212" customFormat="1" ht="14.1" customHeight="1" x14ac:dyDescent="0.25">
      <c r="A11" s="388">
        <v>2</v>
      </c>
      <c r="B11" s="215">
        <v>109</v>
      </c>
      <c r="C11" s="183" t="s">
        <v>573</v>
      </c>
      <c r="D11" s="183" t="s">
        <v>574</v>
      </c>
      <c r="E11" s="183" t="s">
        <v>658</v>
      </c>
      <c r="F11" s="213">
        <v>31.01</v>
      </c>
      <c r="G11" s="386">
        <f t="shared" si="0"/>
        <v>1.1075000000000002</v>
      </c>
      <c r="H11" s="386">
        <f t="shared" si="1"/>
        <v>1.1075000000000002</v>
      </c>
      <c r="I11" s="386">
        <f t="shared" si="1"/>
        <v>1.1075000000000002</v>
      </c>
      <c r="J11" s="386">
        <f t="shared" si="1"/>
        <v>1.1075000000000002</v>
      </c>
      <c r="K11" s="386">
        <f t="shared" si="1"/>
        <v>1.1075000000000002</v>
      </c>
      <c r="L11" s="386">
        <f t="shared" si="1"/>
        <v>1.1075000000000002</v>
      </c>
      <c r="M11" s="386">
        <f t="shared" si="1"/>
        <v>1.1075000000000002</v>
      </c>
      <c r="N11" s="389">
        <v>2</v>
      </c>
      <c r="O11" s="387" t="s">
        <v>1304</v>
      </c>
      <c r="P11" s="211"/>
    </row>
    <row r="12" spans="1:16" s="212" customFormat="1" ht="14.1" customHeight="1" x14ac:dyDescent="0.25">
      <c r="A12" s="378">
        <v>3</v>
      </c>
      <c r="B12" s="215">
        <v>109</v>
      </c>
      <c r="C12" s="183" t="s">
        <v>573</v>
      </c>
      <c r="D12" s="183" t="s">
        <v>574</v>
      </c>
      <c r="E12" s="183" t="s">
        <v>659</v>
      </c>
      <c r="F12" s="213">
        <v>29.85</v>
      </c>
      <c r="G12" s="386">
        <f t="shared" si="0"/>
        <v>1.0660714285714286</v>
      </c>
      <c r="H12" s="386">
        <f t="shared" si="1"/>
        <v>1.0660714285714286</v>
      </c>
      <c r="I12" s="386">
        <f t="shared" si="1"/>
        <v>1.0660714285714286</v>
      </c>
      <c r="J12" s="386">
        <f t="shared" si="1"/>
        <v>1.0660714285714286</v>
      </c>
      <c r="K12" s="386">
        <f t="shared" si="1"/>
        <v>1.0660714285714286</v>
      </c>
      <c r="L12" s="386">
        <f t="shared" si="1"/>
        <v>1.0660714285714286</v>
      </c>
      <c r="M12" s="386">
        <f t="shared" si="1"/>
        <v>1.0660714285714286</v>
      </c>
      <c r="N12" s="389">
        <v>3</v>
      </c>
      <c r="O12" s="387" t="s">
        <v>1304</v>
      </c>
      <c r="P12" s="211"/>
    </row>
    <row r="13" spans="1:16" s="212" customFormat="1" ht="14.1" customHeight="1" x14ac:dyDescent="0.25">
      <c r="A13" s="378">
        <v>4</v>
      </c>
      <c r="B13" s="215">
        <v>109</v>
      </c>
      <c r="C13" s="183" t="s">
        <v>573</v>
      </c>
      <c r="D13" s="183" t="s">
        <v>574</v>
      </c>
      <c r="E13" s="183" t="s">
        <v>827</v>
      </c>
      <c r="F13" s="213">
        <v>28.52</v>
      </c>
      <c r="G13" s="386">
        <f t="shared" si="0"/>
        <v>1.0185714285714285</v>
      </c>
      <c r="H13" s="386">
        <f t="shared" si="1"/>
        <v>1.0185714285714285</v>
      </c>
      <c r="I13" s="386">
        <f t="shared" si="1"/>
        <v>1.0185714285714285</v>
      </c>
      <c r="J13" s="386">
        <f t="shared" si="1"/>
        <v>1.0185714285714285</v>
      </c>
      <c r="K13" s="386">
        <f t="shared" si="1"/>
        <v>1.0185714285714285</v>
      </c>
      <c r="L13" s="386">
        <f t="shared" si="1"/>
        <v>1.0185714285714285</v>
      </c>
      <c r="M13" s="386">
        <f t="shared" si="1"/>
        <v>1.0185714285714285</v>
      </c>
      <c r="N13" s="389">
        <v>2</v>
      </c>
      <c r="O13" s="387" t="s">
        <v>1304</v>
      </c>
      <c r="P13" s="214"/>
    </row>
    <row r="14" spans="1:16" s="212" customFormat="1" ht="14.1" customHeight="1" x14ac:dyDescent="0.25">
      <c r="A14" s="388">
        <v>5</v>
      </c>
      <c r="B14" s="215">
        <v>109</v>
      </c>
      <c r="C14" s="183" t="s">
        <v>573</v>
      </c>
      <c r="D14" s="183" t="s">
        <v>574</v>
      </c>
      <c r="E14" s="183" t="s">
        <v>661</v>
      </c>
      <c r="F14" s="213">
        <v>30.84</v>
      </c>
      <c r="G14" s="386">
        <f t="shared" si="0"/>
        <v>1.1014285714285714</v>
      </c>
      <c r="H14" s="386">
        <f t="shared" si="1"/>
        <v>1.1014285714285714</v>
      </c>
      <c r="I14" s="386">
        <f t="shared" si="1"/>
        <v>1.1014285714285714</v>
      </c>
      <c r="J14" s="386">
        <f t="shared" si="1"/>
        <v>1.1014285714285714</v>
      </c>
      <c r="K14" s="386">
        <f t="shared" si="1"/>
        <v>1.1014285714285714</v>
      </c>
      <c r="L14" s="386">
        <f t="shared" si="1"/>
        <v>1.1014285714285714</v>
      </c>
      <c r="M14" s="386">
        <f t="shared" si="1"/>
        <v>1.1014285714285714</v>
      </c>
      <c r="N14" s="390">
        <v>3</v>
      </c>
      <c r="O14" s="387" t="s">
        <v>1304</v>
      </c>
      <c r="P14" s="214"/>
    </row>
    <row r="15" spans="1:16" s="212" customFormat="1" ht="14.1" customHeight="1" x14ac:dyDescent="0.25">
      <c r="A15" s="378">
        <v>6</v>
      </c>
      <c r="B15" s="215">
        <v>109</v>
      </c>
      <c r="C15" s="183" t="s">
        <v>573</v>
      </c>
      <c r="D15" s="183" t="s">
        <v>574</v>
      </c>
      <c r="E15" s="183" t="s">
        <v>253</v>
      </c>
      <c r="F15" s="213">
        <v>24.54</v>
      </c>
      <c r="G15" s="386">
        <f t="shared" si="0"/>
        <v>0.87642857142857145</v>
      </c>
      <c r="H15" s="386">
        <f t="shared" si="1"/>
        <v>0.87642857142857145</v>
      </c>
      <c r="I15" s="386">
        <f t="shared" si="1"/>
        <v>0.87642857142857145</v>
      </c>
      <c r="J15" s="386">
        <f t="shared" si="1"/>
        <v>0.87642857142857145</v>
      </c>
      <c r="K15" s="386">
        <f t="shared" si="1"/>
        <v>0.87642857142857145</v>
      </c>
      <c r="L15" s="386">
        <f t="shared" si="1"/>
        <v>0.87642857142857145</v>
      </c>
      <c r="M15" s="386">
        <f t="shared" si="1"/>
        <v>0.87642857142857145</v>
      </c>
      <c r="N15" s="389">
        <v>1</v>
      </c>
      <c r="O15" s="387" t="s">
        <v>1304</v>
      </c>
      <c r="P15" s="211"/>
    </row>
    <row r="16" spans="1:16" s="212" customFormat="1" ht="14.1" customHeight="1" x14ac:dyDescent="0.25">
      <c r="A16" s="388">
        <v>7</v>
      </c>
      <c r="B16" s="215">
        <v>109</v>
      </c>
      <c r="C16" s="183" t="s">
        <v>573</v>
      </c>
      <c r="D16" s="183" t="s">
        <v>574</v>
      </c>
      <c r="E16" s="183" t="s">
        <v>175</v>
      </c>
      <c r="F16" s="213">
        <v>28.19</v>
      </c>
      <c r="G16" s="386">
        <f t="shared" si="0"/>
        <v>1.0067857142857144</v>
      </c>
      <c r="H16" s="386">
        <f t="shared" si="1"/>
        <v>1.0067857142857144</v>
      </c>
      <c r="I16" s="386">
        <f t="shared" si="1"/>
        <v>1.0067857142857144</v>
      </c>
      <c r="J16" s="386">
        <f t="shared" si="1"/>
        <v>1.0067857142857144</v>
      </c>
      <c r="K16" s="386">
        <f t="shared" si="1"/>
        <v>1.0067857142857144</v>
      </c>
      <c r="L16" s="386">
        <f t="shared" si="1"/>
        <v>1.0067857142857144</v>
      </c>
      <c r="M16" s="386">
        <f t="shared" si="1"/>
        <v>1.0067857142857144</v>
      </c>
      <c r="N16" s="668">
        <v>5</v>
      </c>
      <c r="O16" s="677" t="s">
        <v>1305</v>
      </c>
      <c r="P16" s="211"/>
    </row>
    <row r="17" spans="1:17" s="212" customFormat="1" ht="14.1" customHeight="1" x14ac:dyDescent="0.25">
      <c r="A17" s="378">
        <v>8</v>
      </c>
      <c r="B17" s="215">
        <v>109</v>
      </c>
      <c r="C17" s="183" t="s">
        <v>573</v>
      </c>
      <c r="D17" s="183" t="s">
        <v>574</v>
      </c>
      <c r="E17" s="183" t="s">
        <v>174</v>
      </c>
      <c r="F17" s="213">
        <v>35.15</v>
      </c>
      <c r="G17" s="386">
        <f t="shared" si="0"/>
        <v>1.2553571428571428</v>
      </c>
      <c r="H17" s="386">
        <f t="shared" si="1"/>
        <v>1.2553571428571428</v>
      </c>
      <c r="I17" s="386">
        <f t="shared" si="1"/>
        <v>1.2553571428571428</v>
      </c>
      <c r="J17" s="386">
        <f t="shared" si="1"/>
        <v>1.2553571428571428</v>
      </c>
      <c r="K17" s="386">
        <f t="shared" si="1"/>
        <v>1.2553571428571428</v>
      </c>
      <c r="L17" s="386">
        <f t="shared" si="1"/>
        <v>1.2553571428571428</v>
      </c>
      <c r="M17" s="386">
        <f t="shared" si="1"/>
        <v>1.2553571428571428</v>
      </c>
      <c r="N17" s="669"/>
      <c r="O17" s="679"/>
      <c r="P17" s="214"/>
    </row>
    <row r="18" spans="1:17" s="212" customFormat="1" ht="14.1" customHeight="1" x14ac:dyDescent="0.25">
      <c r="A18" s="378">
        <v>9</v>
      </c>
      <c r="B18" s="215">
        <v>109</v>
      </c>
      <c r="C18" s="183" t="s">
        <v>573</v>
      </c>
      <c r="D18" s="183" t="s">
        <v>574</v>
      </c>
      <c r="E18" s="183" t="s">
        <v>651</v>
      </c>
      <c r="F18" s="213">
        <v>36.15</v>
      </c>
      <c r="G18" s="386">
        <f t="shared" si="0"/>
        <v>1.2910714285714284</v>
      </c>
      <c r="H18" s="386">
        <f t="shared" si="1"/>
        <v>1.2910714285714284</v>
      </c>
      <c r="I18" s="386">
        <f t="shared" si="1"/>
        <v>1.2910714285714284</v>
      </c>
      <c r="J18" s="386">
        <f t="shared" si="1"/>
        <v>1.2910714285714284</v>
      </c>
      <c r="K18" s="386">
        <f t="shared" si="1"/>
        <v>1.2910714285714284</v>
      </c>
      <c r="L18" s="386">
        <f t="shared" si="1"/>
        <v>1.2910714285714284</v>
      </c>
      <c r="M18" s="386">
        <f t="shared" si="1"/>
        <v>1.2910714285714284</v>
      </c>
      <c r="N18" s="393">
        <v>4</v>
      </c>
      <c r="O18" s="394" t="s">
        <v>1304</v>
      </c>
      <c r="P18" s="214"/>
    </row>
    <row r="19" spans="1:17" s="212" customFormat="1" ht="14.1" customHeight="1" x14ac:dyDescent="0.25">
      <c r="A19" s="388">
        <v>10</v>
      </c>
      <c r="B19" s="215">
        <v>109</v>
      </c>
      <c r="C19" s="183" t="s">
        <v>573</v>
      </c>
      <c r="D19" s="183" t="s">
        <v>574</v>
      </c>
      <c r="E19" s="183" t="s">
        <v>159</v>
      </c>
      <c r="F19" s="213">
        <v>37.15</v>
      </c>
      <c r="G19" s="386">
        <f t="shared" si="0"/>
        <v>1.3267857142857142</v>
      </c>
      <c r="H19" s="386">
        <f t="shared" si="1"/>
        <v>1.3267857142857142</v>
      </c>
      <c r="I19" s="386">
        <f t="shared" si="1"/>
        <v>1.3267857142857142</v>
      </c>
      <c r="J19" s="386">
        <f t="shared" si="1"/>
        <v>1.3267857142857142</v>
      </c>
      <c r="K19" s="386">
        <f t="shared" si="1"/>
        <v>1.3267857142857142</v>
      </c>
      <c r="L19" s="386">
        <f t="shared" si="1"/>
        <v>1.3267857142857142</v>
      </c>
      <c r="M19" s="386">
        <f t="shared" si="1"/>
        <v>1.3267857142857142</v>
      </c>
      <c r="N19" s="389">
        <v>2</v>
      </c>
      <c r="O19" s="395" t="s">
        <v>1304</v>
      </c>
      <c r="P19" s="214"/>
    </row>
    <row r="20" spans="1:17" s="212" customFormat="1" ht="14.1" customHeight="1" x14ac:dyDescent="0.25">
      <c r="A20" s="378">
        <v>11</v>
      </c>
      <c r="B20" s="215">
        <v>109</v>
      </c>
      <c r="C20" s="396" t="s">
        <v>573</v>
      </c>
      <c r="D20" s="396" t="s">
        <v>574</v>
      </c>
      <c r="E20" s="397" t="s">
        <v>42</v>
      </c>
      <c r="F20" s="398">
        <v>44.6</v>
      </c>
      <c r="G20" s="399">
        <f>F20/4/3</f>
        <v>3.7166666666666668</v>
      </c>
      <c r="H20" s="399"/>
      <c r="I20" s="399">
        <f>G20</f>
        <v>3.7166666666666668</v>
      </c>
      <c r="J20" s="399"/>
      <c r="K20" s="399">
        <f>G20</f>
        <v>3.7166666666666668</v>
      </c>
      <c r="L20" s="399"/>
      <c r="M20" s="399">
        <f>G20</f>
        <v>3.7166666666666668</v>
      </c>
      <c r="N20" s="389">
        <v>4</v>
      </c>
      <c r="O20" s="395" t="s">
        <v>607</v>
      </c>
      <c r="P20" s="211"/>
    </row>
    <row r="21" spans="1:17" s="212" customFormat="1" ht="14.1" customHeight="1" x14ac:dyDescent="0.25">
      <c r="A21" s="388">
        <v>12</v>
      </c>
      <c r="B21" s="215">
        <v>109</v>
      </c>
      <c r="C21" s="183" t="s">
        <v>573</v>
      </c>
      <c r="D21" s="183" t="s">
        <v>574</v>
      </c>
      <c r="E21" s="183" t="s">
        <v>1</v>
      </c>
      <c r="F21" s="213">
        <v>40.200000000000003</v>
      </c>
      <c r="G21" s="399">
        <f>F21/4/3</f>
        <v>3.35</v>
      </c>
      <c r="H21" s="399"/>
      <c r="I21" s="399">
        <f>G21</f>
        <v>3.35</v>
      </c>
      <c r="J21" s="399"/>
      <c r="K21" s="399">
        <f>G21</f>
        <v>3.35</v>
      </c>
      <c r="L21" s="399"/>
      <c r="M21" s="399"/>
      <c r="N21" s="389">
        <v>3</v>
      </c>
      <c r="O21" s="400" t="s">
        <v>584</v>
      </c>
      <c r="P21" s="211"/>
    </row>
    <row r="22" spans="1:17" s="212" customFormat="1" ht="14.1" customHeight="1" x14ac:dyDescent="0.25">
      <c r="A22" s="378">
        <v>13</v>
      </c>
      <c r="B22" s="215">
        <v>109</v>
      </c>
      <c r="C22" s="183" t="s">
        <v>573</v>
      </c>
      <c r="D22" s="183" t="s">
        <v>574</v>
      </c>
      <c r="E22" s="183" t="s">
        <v>14</v>
      </c>
      <c r="F22" s="213">
        <v>59.21</v>
      </c>
      <c r="G22" s="401">
        <f>F22/4/7</f>
        <v>2.114642857142857</v>
      </c>
      <c r="H22" s="401">
        <f t="shared" ref="H22:M24" si="2">G22</f>
        <v>2.114642857142857</v>
      </c>
      <c r="I22" s="401">
        <f t="shared" si="2"/>
        <v>2.114642857142857</v>
      </c>
      <c r="J22" s="401">
        <f t="shared" si="2"/>
        <v>2.114642857142857</v>
      </c>
      <c r="K22" s="401">
        <f t="shared" si="2"/>
        <v>2.114642857142857</v>
      </c>
      <c r="L22" s="401">
        <f t="shared" si="2"/>
        <v>2.114642857142857</v>
      </c>
      <c r="M22" s="401">
        <f t="shared" si="2"/>
        <v>2.114642857142857</v>
      </c>
      <c r="N22" s="389">
        <v>3</v>
      </c>
      <c r="O22" s="400" t="s">
        <v>1304</v>
      </c>
      <c r="P22" s="211"/>
    </row>
    <row r="23" spans="1:17" s="212" customFormat="1" ht="14.1" customHeight="1" x14ac:dyDescent="0.25">
      <c r="A23" s="378">
        <v>14</v>
      </c>
      <c r="B23" s="215">
        <v>109</v>
      </c>
      <c r="C23" s="183" t="s">
        <v>573</v>
      </c>
      <c r="D23" s="183" t="s">
        <v>574</v>
      </c>
      <c r="E23" s="183" t="s">
        <v>767</v>
      </c>
      <c r="F23" s="213">
        <v>29.68</v>
      </c>
      <c r="G23" s="401">
        <f>F23/4/7</f>
        <v>1.06</v>
      </c>
      <c r="H23" s="401">
        <f t="shared" si="2"/>
        <v>1.06</v>
      </c>
      <c r="I23" s="401">
        <f t="shared" si="2"/>
        <v>1.06</v>
      </c>
      <c r="J23" s="401">
        <f t="shared" si="2"/>
        <v>1.06</v>
      </c>
      <c r="K23" s="401">
        <f t="shared" si="2"/>
        <v>1.06</v>
      </c>
      <c r="L23" s="401">
        <f t="shared" si="2"/>
        <v>1.06</v>
      </c>
      <c r="M23" s="401">
        <f t="shared" si="2"/>
        <v>1.06</v>
      </c>
      <c r="N23" s="389">
        <v>2</v>
      </c>
      <c r="O23" s="400" t="s">
        <v>1304</v>
      </c>
      <c r="P23" s="211"/>
    </row>
    <row r="24" spans="1:17" s="212" customFormat="1" ht="14.1" customHeight="1" x14ac:dyDescent="0.25">
      <c r="A24" s="388">
        <v>15</v>
      </c>
      <c r="B24" s="215">
        <v>109</v>
      </c>
      <c r="C24" s="183" t="s">
        <v>795</v>
      </c>
      <c r="D24" s="183" t="s">
        <v>574</v>
      </c>
      <c r="E24" s="183" t="s">
        <v>796</v>
      </c>
      <c r="F24" s="213">
        <v>21.39</v>
      </c>
      <c r="G24" s="401">
        <f>F24/4/7</f>
        <v>0.7639285714285714</v>
      </c>
      <c r="H24" s="401">
        <f t="shared" si="2"/>
        <v>0.7639285714285714</v>
      </c>
      <c r="I24" s="401">
        <f t="shared" si="2"/>
        <v>0.7639285714285714</v>
      </c>
      <c r="J24" s="401">
        <f t="shared" si="2"/>
        <v>0.7639285714285714</v>
      </c>
      <c r="K24" s="401">
        <f t="shared" si="2"/>
        <v>0.7639285714285714</v>
      </c>
      <c r="L24" s="401">
        <f t="shared" si="2"/>
        <v>0.7639285714285714</v>
      </c>
      <c r="M24" s="401">
        <f t="shared" si="2"/>
        <v>0.7639285714285714</v>
      </c>
      <c r="N24" s="402">
        <v>2</v>
      </c>
      <c r="O24" s="400" t="s">
        <v>1304</v>
      </c>
    </row>
    <row r="25" spans="1:17" s="212" customFormat="1" ht="14.1" customHeight="1" x14ac:dyDescent="0.25">
      <c r="A25" s="378">
        <v>16</v>
      </c>
      <c r="B25" s="215">
        <v>57</v>
      </c>
      <c r="C25" s="183" t="s">
        <v>652</v>
      </c>
      <c r="D25" s="183" t="s">
        <v>790</v>
      </c>
      <c r="E25" s="183" t="s">
        <v>791</v>
      </c>
      <c r="F25" s="213">
        <v>43.2</v>
      </c>
      <c r="G25" s="213">
        <f>F25/4/3</f>
        <v>3.6</v>
      </c>
      <c r="H25" s="213"/>
      <c r="I25" s="213">
        <f>G25</f>
        <v>3.6</v>
      </c>
      <c r="J25" s="213"/>
      <c r="K25" s="213">
        <f>G25</f>
        <v>3.6</v>
      </c>
      <c r="L25" s="213"/>
      <c r="M25" s="213"/>
      <c r="N25" s="402">
        <v>3</v>
      </c>
      <c r="O25" s="400" t="s">
        <v>584</v>
      </c>
    </row>
    <row r="26" spans="1:17" s="212" customFormat="1" ht="14.1" customHeight="1" x14ac:dyDescent="0.25">
      <c r="A26" s="388">
        <v>17</v>
      </c>
      <c r="B26" s="215">
        <v>109</v>
      </c>
      <c r="C26" s="183" t="s">
        <v>573</v>
      </c>
      <c r="D26" s="183" t="s">
        <v>574</v>
      </c>
      <c r="E26" s="183" t="s">
        <v>2</v>
      </c>
      <c r="F26" s="213">
        <v>29.51</v>
      </c>
      <c r="G26" s="213">
        <f>F26/4/3</f>
        <v>2.4591666666666669</v>
      </c>
      <c r="H26" s="213"/>
      <c r="I26" s="213">
        <f>G26</f>
        <v>2.4591666666666669</v>
      </c>
      <c r="J26" s="213"/>
      <c r="K26" s="213">
        <f>G26</f>
        <v>2.4591666666666669</v>
      </c>
      <c r="L26" s="213"/>
      <c r="M26" s="213"/>
      <c r="N26" s="389">
        <v>2</v>
      </c>
      <c r="O26" s="400" t="s">
        <v>584</v>
      </c>
      <c r="P26" s="211"/>
    </row>
    <row r="27" spans="1:17" s="212" customFormat="1" ht="14.1" customHeight="1" x14ac:dyDescent="0.25">
      <c r="A27" s="378">
        <v>18</v>
      </c>
      <c r="B27" s="215">
        <v>109</v>
      </c>
      <c r="C27" s="183" t="s">
        <v>573</v>
      </c>
      <c r="D27" s="183" t="s">
        <v>574</v>
      </c>
      <c r="E27" s="183" t="s">
        <v>793</v>
      </c>
      <c r="F27" s="213">
        <v>44.43</v>
      </c>
      <c r="G27" s="213">
        <f t="shared" ref="G27:G35" si="3">F27/4/7</f>
        <v>1.5867857142857142</v>
      </c>
      <c r="H27" s="213">
        <f t="shared" ref="H27:M36" si="4">G27</f>
        <v>1.5867857142857142</v>
      </c>
      <c r="I27" s="213">
        <f t="shared" si="4"/>
        <v>1.5867857142857142</v>
      </c>
      <c r="J27" s="213">
        <f t="shared" si="4"/>
        <v>1.5867857142857142</v>
      </c>
      <c r="K27" s="213">
        <f t="shared" si="4"/>
        <v>1.5867857142857142</v>
      </c>
      <c r="L27" s="213">
        <f t="shared" si="4"/>
        <v>1.5867857142857142</v>
      </c>
      <c r="M27" s="213">
        <f t="shared" si="4"/>
        <v>1.5867857142857142</v>
      </c>
      <c r="N27" s="390">
        <v>3</v>
      </c>
      <c r="O27" s="400" t="s">
        <v>1304</v>
      </c>
      <c r="P27" s="211"/>
    </row>
    <row r="28" spans="1:17" s="212" customFormat="1" ht="14.1" customHeight="1" x14ac:dyDescent="0.25">
      <c r="A28" s="378">
        <v>19</v>
      </c>
      <c r="B28" s="215">
        <v>109</v>
      </c>
      <c r="C28" s="183" t="s">
        <v>573</v>
      </c>
      <c r="D28" s="183" t="s">
        <v>574</v>
      </c>
      <c r="E28" s="183" t="s">
        <v>794</v>
      </c>
      <c r="F28" s="213">
        <v>45.43</v>
      </c>
      <c r="G28" s="213">
        <f t="shared" si="3"/>
        <v>1.6225000000000001</v>
      </c>
      <c r="H28" s="213">
        <f t="shared" si="4"/>
        <v>1.6225000000000001</v>
      </c>
      <c r="I28" s="213">
        <f t="shared" si="4"/>
        <v>1.6225000000000001</v>
      </c>
      <c r="J28" s="213">
        <f t="shared" si="4"/>
        <v>1.6225000000000001</v>
      </c>
      <c r="K28" s="213">
        <f t="shared" si="4"/>
        <v>1.6225000000000001</v>
      </c>
      <c r="L28" s="213">
        <f t="shared" si="4"/>
        <v>1.6225000000000001</v>
      </c>
      <c r="M28" s="213">
        <f t="shared" si="4"/>
        <v>1.6225000000000001</v>
      </c>
      <c r="N28" s="389">
        <v>2</v>
      </c>
      <c r="O28" s="400" t="s">
        <v>1304</v>
      </c>
      <c r="P28" s="211"/>
    </row>
    <row r="29" spans="1:17" s="212" customFormat="1" ht="14.1" customHeight="1" x14ac:dyDescent="0.25">
      <c r="A29" s="388">
        <v>20</v>
      </c>
      <c r="B29" s="215">
        <v>109</v>
      </c>
      <c r="C29" s="396" t="s">
        <v>573</v>
      </c>
      <c r="D29" s="183" t="s">
        <v>574</v>
      </c>
      <c r="E29" s="183" t="s">
        <v>3</v>
      </c>
      <c r="F29" s="213">
        <v>46.43</v>
      </c>
      <c r="G29" s="213">
        <f t="shared" si="3"/>
        <v>1.6582142857142856</v>
      </c>
      <c r="H29" s="213">
        <f t="shared" si="4"/>
        <v>1.6582142857142856</v>
      </c>
      <c r="I29" s="213">
        <f t="shared" si="4"/>
        <v>1.6582142857142856</v>
      </c>
      <c r="J29" s="213">
        <f t="shared" si="4"/>
        <v>1.6582142857142856</v>
      </c>
      <c r="K29" s="213">
        <f t="shared" si="4"/>
        <v>1.6582142857142856</v>
      </c>
      <c r="L29" s="213">
        <f t="shared" si="4"/>
        <v>1.6582142857142856</v>
      </c>
      <c r="M29" s="213">
        <f t="shared" si="4"/>
        <v>1.6582142857142856</v>
      </c>
      <c r="N29" s="389">
        <v>2</v>
      </c>
      <c r="O29" s="400" t="s">
        <v>1304</v>
      </c>
      <c r="P29" s="211"/>
    </row>
    <row r="30" spans="1:17" s="212" customFormat="1" ht="14.1" customHeight="1" x14ac:dyDescent="0.25">
      <c r="A30" s="378">
        <v>21</v>
      </c>
      <c r="B30" s="215">
        <v>109</v>
      </c>
      <c r="C30" s="396" t="s">
        <v>573</v>
      </c>
      <c r="D30" s="183" t="s">
        <v>574</v>
      </c>
      <c r="E30" s="183" t="s">
        <v>779</v>
      </c>
      <c r="F30" s="213">
        <v>47.43</v>
      </c>
      <c r="G30" s="213">
        <f t="shared" si="3"/>
        <v>1.6939285714285715</v>
      </c>
      <c r="H30" s="213">
        <f t="shared" si="4"/>
        <v>1.6939285714285715</v>
      </c>
      <c r="I30" s="213">
        <f t="shared" si="4"/>
        <v>1.6939285714285715</v>
      </c>
      <c r="J30" s="213">
        <f t="shared" si="4"/>
        <v>1.6939285714285715</v>
      </c>
      <c r="K30" s="213">
        <f t="shared" si="4"/>
        <v>1.6939285714285715</v>
      </c>
      <c r="L30" s="213">
        <f t="shared" si="4"/>
        <v>1.6939285714285715</v>
      </c>
      <c r="M30" s="213">
        <f t="shared" si="4"/>
        <v>1.6939285714285715</v>
      </c>
      <c r="N30" s="393">
        <v>2</v>
      </c>
      <c r="O30" s="400" t="s">
        <v>1304</v>
      </c>
      <c r="P30" s="696"/>
      <c r="Q30" s="216"/>
    </row>
    <row r="31" spans="1:17" s="212" customFormat="1" ht="14.1" customHeight="1" x14ac:dyDescent="0.25">
      <c r="A31" s="388">
        <v>22</v>
      </c>
      <c r="B31" s="215">
        <v>109</v>
      </c>
      <c r="C31" s="396" t="s">
        <v>573</v>
      </c>
      <c r="D31" s="183" t="s">
        <v>574</v>
      </c>
      <c r="E31" s="183" t="s">
        <v>778</v>
      </c>
      <c r="F31" s="213">
        <v>48.43</v>
      </c>
      <c r="G31" s="213">
        <f t="shared" si="3"/>
        <v>1.729642857142857</v>
      </c>
      <c r="H31" s="213">
        <f t="shared" si="4"/>
        <v>1.729642857142857</v>
      </c>
      <c r="I31" s="213">
        <f t="shared" si="4"/>
        <v>1.729642857142857</v>
      </c>
      <c r="J31" s="213">
        <f t="shared" si="4"/>
        <v>1.729642857142857</v>
      </c>
      <c r="K31" s="213">
        <f t="shared" si="4"/>
        <v>1.729642857142857</v>
      </c>
      <c r="L31" s="213">
        <f t="shared" si="4"/>
        <v>1.729642857142857</v>
      </c>
      <c r="M31" s="213">
        <f t="shared" si="4"/>
        <v>1.729642857142857</v>
      </c>
      <c r="N31" s="393">
        <v>2</v>
      </c>
      <c r="O31" s="400" t="s">
        <v>1304</v>
      </c>
      <c r="P31" s="696"/>
    </row>
    <row r="32" spans="1:17" s="212" customFormat="1" ht="14.1" customHeight="1" x14ac:dyDescent="0.25">
      <c r="A32" s="378">
        <v>23</v>
      </c>
      <c r="B32" s="215">
        <v>109</v>
      </c>
      <c r="C32" s="396" t="s">
        <v>573</v>
      </c>
      <c r="D32" s="183" t="s">
        <v>574</v>
      </c>
      <c r="E32" s="183" t="s">
        <v>792</v>
      </c>
      <c r="F32" s="213">
        <v>49.43</v>
      </c>
      <c r="G32" s="213">
        <f t="shared" si="3"/>
        <v>1.7653571428571428</v>
      </c>
      <c r="H32" s="213">
        <f t="shared" si="4"/>
        <v>1.7653571428571428</v>
      </c>
      <c r="I32" s="213">
        <f t="shared" si="4"/>
        <v>1.7653571428571428</v>
      </c>
      <c r="J32" s="213">
        <f t="shared" si="4"/>
        <v>1.7653571428571428</v>
      </c>
      <c r="K32" s="213">
        <f t="shared" si="4"/>
        <v>1.7653571428571428</v>
      </c>
      <c r="L32" s="213">
        <f t="shared" si="4"/>
        <v>1.7653571428571428</v>
      </c>
      <c r="M32" s="213">
        <f t="shared" si="4"/>
        <v>1.7653571428571428</v>
      </c>
      <c r="N32" s="393">
        <v>4</v>
      </c>
      <c r="O32" s="400" t="s">
        <v>1304</v>
      </c>
      <c r="P32" s="696"/>
    </row>
    <row r="33" spans="1:16" s="212" customFormat="1" ht="14.1" customHeight="1" x14ac:dyDescent="0.25">
      <c r="A33" s="378">
        <v>24</v>
      </c>
      <c r="B33" s="215">
        <v>109</v>
      </c>
      <c r="C33" s="396" t="s">
        <v>573</v>
      </c>
      <c r="D33" s="183" t="s">
        <v>574</v>
      </c>
      <c r="E33" s="183" t="s">
        <v>609</v>
      </c>
      <c r="F33" s="213">
        <v>50.43</v>
      </c>
      <c r="G33" s="213">
        <f t="shared" si="3"/>
        <v>1.8010714285714287</v>
      </c>
      <c r="H33" s="213">
        <f t="shared" si="4"/>
        <v>1.8010714285714287</v>
      </c>
      <c r="I33" s="213">
        <f t="shared" si="4"/>
        <v>1.8010714285714287</v>
      </c>
      <c r="J33" s="213">
        <f t="shared" si="4"/>
        <v>1.8010714285714287</v>
      </c>
      <c r="K33" s="213">
        <f t="shared" si="4"/>
        <v>1.8010714285714287</v>
      </c>
      <c r="L33" s="213">
        <f t="shared" si="4"/>
        <v>1.8010714285714287</v>
      </c>
      <c r="M33" s="213">
        <f t="shared" si="4"/>
        <v>1.8010714285714287</v>
      </c>
      <c r="N33" s="393">
        <v>2</v>
      </c>
      <c r="O33" s="400" t="s">
        <v>1304</v>
      </c>
      <c r="P33" s="696"/>
    </row>
    <row r="34" spans="1:16" s="212" customFormat="1" ht="14.1" customHeight="1" x14ac:dyDescent="0.25">
      <c r="A34" s="388">
        <v>25</v>
      </c>
      <c r="B34" s="215">
        <v>109</v>
      </c>
      <c r="C34" s="396" t="s">
        <v>573</v>
      </c>
      <c r="D34" s="183" t="s">
        <v>574</v>
      </c>
      <c r="E34" s="183" t="s">
        <v>608</v>
      </c>
      <c r="F34" s="213">
        <v>51.43</v>
      </c>
      <c r="G34" s="213">
        <f t="shared" si="3"/>
        <v>1.8367857142857142</v>
      </c>
      <c r="H34" s="213">
        <f t="shared" si="4"/>
        <v>1.8367857142857142</v>
      </c>
      <c r="I34" s="213">
        <f t="shared" si="4"/>
        <v>1.8367857142857142</v>
      </c>
      <c r="J34" s="213">
        <f t="shared" si="4"/>
        <v>1.8367857142857142</v>
      </c>
      <c r="K34" s="213">
        <f t="shared" si="4"/>
        <v>1.8367857142857142</v>
      </c>
      <c r="L34" s="213">
        <f t="shared" si="4"/>
        <v>1.8367857142857142</v>
      </c>
      <c r="M34" s="213">
        <f t="shared" si="4"/>
        <v>1.8367857142857142</v>
      </c>
      <c r="N34" s="393">
        <v>3</v>
      </c>
      <c r="O34" s="400" t="s">
        <v>1304</v>
      </c>
      <c r="P34" s="214"/>
    </row>
    <row r="35" spans="1:16" s="212" customFormat="1" ht="14.1" customHeight="1" x14ac:dyDescent="0.25">
      <c r="A35" s="378">
        <v>26</v>
      </c>
      <c r="B35" s="215">
        <v>109</v>
      </c>
      <c r="C35" s="396" t="s">
        <v>573</v>
      </c>
      <c r="D35" s="183" t="s">
        <v>574</v>
      </c>
      <c r="E35" s="183" t="s">
        <v>603</v>
      </c>
      <c r="F35" s="213">
        <v>52.43</v>
      </c>
      <c r="G35" s="213">
        <f t="shared" si="3"/>
        <v>1.8725000000000001</v>
      </c>
      <c r="H35" s="213">
        <f t="shared" si="4"/>
        <v>1.8725000000000001</v>
      </c>
      <c r="I35" s="213">
        <f t="shared" si="4"/>
        <v>1.8725000000000001</v>
      </c>
      <c r="J35" s="213">
        <f t="shared" si="4"/>
        <v>1.8725000000000001</v>
      </c>
      <c r="K35" s="213">
        <f t="shared" si="4"/>
        <v>1.8725000000000001</v>
      </c>
      <c r="L35" s="213">
        <f t="shared" si="4"/>
        <v>1.8725000000000001</v>
      </c>
      <c r="M35" s="213">
        <f t="shared" si="4"/>
        <v>1.8725000000000001</v>
      </c>
      <c r="N35" s="393">
        <v>2</v>
      </c>
      <c r="O35" s="400" t="s">
        <v>1304</v>
      </c>
      <c r="P35" s="211"/>
    </row>
    <row r="36" spans="1:16" s="212" customFormat="1" ht="14.1" customHeight="1" x14ac:dyDescent="0.25">
      <c r="A36" s="554">
        <v>27</v>
      </c>
      <c r="B36" s="215">
        <v>109</v>
      </c>
      <c r="C36" s="183" t="s">
        <v>573</v>
      </c>
      <c r="D36" s="183" t="s">
        <v>574</v>
      </c>
      <c r="E36" s="183" t="s">
        <v>19</v>
      </c>
      <c r="F36" s="213">
        <v>28.222999999999999</v>
      </c>
      <c r="G36" s="700">
        <f>(F36+F37+F38+F39)/4/7</f>
        <v>1.5872857142857144</v>
      </c>
      <c r="H36" s="697">
        <f t="shared" si="4"/>
        <v>1.5872857142857144</v>
      </c>
      <c r="I36" s="697">
        <f t="shared" si="4"/>
        <v>1.5872857142857144</v>
      </c>
      <c r="J36" s="697">
        <f t="shared" si="4"/>
        <v>1.5872857142857144</v>
      </c>
      <c r="K36" s="697">
        <f t="shared" si="4"/>
        <v>1.5872857142857144</v>
      </c>
      <c r="L36" s="697">
        <f t="shared" si="4"/>
        <v>1.5872857142857144</v>
      </c>
      <c r="M36" s="697">
        <f t="shared" si="4"/>
        <v>1.5872857142857144</v>
      </c>
      <c r="N36" s="539">
        <v>6</v>
      </c>
      <c r="O36" s="677" t="s">
        <v>1304</v>
      </c>
      <c r="P36" s="211"/>
    </row>
    <row r="37" spans="1:16" s="212" customFormat="1" ht="14.1" customHeight="1" x14ac:dyDescent="0.25">
      <c r="A37" s="687"/>
      <c r="B37" s="215">
        <v>2503</v>
      </c>
      <c r="C37" s="183" t="s">
        <v>517</v>
      </c>
      <c r="D37" s="183" t="s">
        <v>582</v>
      </c>
      <c r="E37" s="183" t="s">
        <v>20</v>
      </c>
      <c r="F37" s="213">
        <v>0.14699999999999999</v>
      </c>
      <c r="G37" s="701"/>
      <c r="H37" s="698"/>
      <c r="I37" s="698"/>
      <c r="J37" s="698"/>
      <c r="K37" s="698"/>
      <c r="L37" s="698"/>
      <c r="M37" s="698"/>
      <c r="N37" s="703"/>
      <c r="O37" s="678"/>
      <c r="P37" s="211"/>
    </row>
    <row r="38" spans="1:16" s="212" customFormat="1" ht="14.1" customHeight="1" x14ac:dyDescent="0.25">
      <c r="A38" s="687"/>
      <c r="B38" s="215">
        <v>2905</v>
      </c>
      <c r="C38" s="183" t="s">
        <v>1262</v>
      </c>
      <c r="D38" s="183"/>
      <c r="E38" s="183" t="s">
        <v>1263</v>
      </c>
      <c r="F38" s="213">
        <v>7.3999999999999996E-2</v>
      </c>
      <c r="G38" s="701"/>
      <c r="H38" s="698"/>
      <c r="I38" s="698"/>
      <c r="J38" s="698"/>
      <c r="K38" s="698"/>
      <c r="L38" s="698"/>
      <c r="M38" s="698"/>
      <c r="N38" s="703"/>
      <c r="O38" s="678"/>
      <c r="P38" s="211"/>
    </row>
    <row r="39" spans="1:16" s="212" customFormat="1" ht="14.1" customHeight="1" x14ac:dyDescent="0.25">
      <c r="A39" s="555"/>
      <c r="B39" s="215">
        <v>109</v>
      </c>
      <c r="C39" s="183" t="s">
        <v>573</v>
      </c>
      <c r="D39" s="183" t="s">
        <v>574</v>
      </c>
      <c r="E39" s="183" t="s">
        <v>1286</v>
      </c>
      <c r="F39" s="213">
        <v>16</v>
      </c>
      <c r="G39" s="701"/>
      <c r="H39" s="699"/>
      <c r="I39" s="699"/>
      <c r="J39" s="699"/>
      <c r="K39" s="699"/>
      <c r="L39" s="699"/>
      <c r="M39" s="699"/>
      <c r="N39" s="540"/>
      <c r="O39" s="679"/>
      <c r="P39" s="211"/>
    </row>
    <row r="40" spans="1:16" s="212" customFormat="1" ht="14.1" customHeight="1" x14ac:dyDescent="0.25">
      <c r="A40" s="388">
        <v>28</v>
      </c>
      <c r="B40" s="215">
        <v>109</v>
      </c>
      <c r="C40" s="183" t="s">
        <v>573</v>
      </c>
      <c r="D40" s="183" t="s">
        <v>574</v>
      </c>
      <c r="E40" s="183" t="s">
        <v>1287</v>
      </c>
      <c r="F40" s="213">
        <v>51.64</v>
      </c>
      <c r="G40" s="213">
        <f>F40/4/7</f>
        <v>1.8442857142857143</v>
      </c>
      <c r="H40" s="213">
        <f t="shared" ref="H40:M41" si="5">G40</f>
        <v>1.8442857142857143</v>
      </c>
      <c r="I40" s="213">
        <f t="shared" si="5"/>
        <v>1.8442857142857143</v>
      </c>
      <c r="J40" s="213">
        <f t="shared" si="5"/>
        <v>1.8442857142857143</v>
      </c>
      <c r="K40" s="213">
        <f t="shared" si="5"/>
        <v>1.8442857142857143</v>
      </c>
      <c r="L40" s="213">
        <f t="shared" si="5"/>
        <v>1.8442857142857143</v>
      </c>
      <c r="M40" s="213">
        <f t="shared" si="5"/>
        <v>1.8442857142857143</v>
      </c>
      <c r="N40" s="367">
        <v>2</v>
      </c>
      <c r="O40" s="394" t="s">
        <v>1304</v>
      </c>
      <c r="P40" s="211"/>
    </row>
    <row r="41" spans="1:16" s="212" customFormat="1" ht="14.1" customHeight="1" x14ac:dyDescent="0.25">
      <c r="A41" s="554">
        <v>29</v>
      </c>
      <c r="B41" s="215">
        <v>109</v>
      </c>
      <c r="C41" s="183" t="s">
        <v>573</v>
      </c>
      <c r="D41" s="183" t="s">
        <v>574</v>
      </c>
      <c r="E41" s="183" t="s">
        <v>809</v>
      </c>
      <c r="F41" s="213">
        <v>35.4</v>
      </c>
      <c r="G41" s="537">
        <f>(F41+F42+F43+F44)/4/7</f>
        <v>1.2971785714285715</v>
      </c>
      <c r="H41" s="537">
        <f t="shared" si="5"/>
        <v>1.2971785714285715</v>
      </c>
      <c r="I41" s="537">
        <f t="shared" si="5"/>
        <v>1.2971785714285715</v>
      </c>
      <c r="J41" s="537">
        <f t="shared" si="5"/>
        <v>1.2971785714285715</v>
      </c>
      <c r="K41" s="537">
        <f t="shared" si="5"/>
        <v>1.2971785714285715</v>
      </c>
      <c r="L41" s="537">
        <f t="shared" si="5"/>
        <v>1.2971785714285715</v>
      </c>
      <c r="M41" s="537">
        <f t="shared" si="5"/>
        <v>1.2971785714285715</v>
      </c>
      <c r="N41" s="402">
        <v>4</v>
      </c>
      <c r="O41" s="677" t="s">
        <v>1304</v>
      </c>
      <c r="P41" s="214"/>
    </row>
    <row r="42" spans="1:16" s="212" customFormat="1" ht="14.1" customHeight="1" x14ac:dyDescent="0.25">
      <c r="A42" s="687"/>
      <c r="B42" s="215">
        <v>912</v>
      </c>
      <c r="C42" s="183" t="s">
        <v>1264</v>
      </c>
      <c r="D42" s="183" t="s">
        <v>1265</v>
      </c>
      <c r="E42" s="183" t="s">
        <v>809</v>
      </c>
      <c r="F42" s="213">
        <v>0.77</v>
      </c>
      <c r="G42" s="670"/>
      <c r="H42" s="670"/>
      <c r="I42" s="670"/>
      <c r="J42" s="670"/>
      <c r="K42" s="670"/>
      <c r="L42" s="670"/>
      <c r="M42" s="670"/>
      <c r="N42" s="213" t="s">
        <v>580</v>
      </c>
      <c r="O42" s="678"/>
      <c r="P42" s="214"/>
    </row>
    <row r="43" spans="1:16" s="212" customFormat="1" ht="14.1" customHeight="1" x14ac:dyDescent="0.25">
      <c r="A43" s="687"/>
      <c r="B43" s="215">
        <v>2185</v>
      </c>
      <c r="C43" s="183" t="s">
        <v>1266</v>
      </c>
      <c r="D43" s="183" t="s">
        <v>581</v>
      </c>
      <c r="E43" s="183" t="s">
        <v>1268</v>
      </c>
      <c r="F43" s="366">
        <v>0.09</v>
      </c>
      <c r="G43" s="670"/>
      <c r="H43" s="670"/>
      <c r="I43" s="670"/>
      <c r="J43" s="670"/>
      <c r="K43" s="670"/>
      <c r="L43" s="670"/>
      <c r="M43" s="670"/>
      <c r="N43" s="213" t="s">
        <v>580</v>
      </c>
      <c r="O43" s="678"/>
      <c r="P43" s="214"/>
    </row>
    <row r="44" spans="1:16" s="212" customFormat="1" ht="14.1" customHeight="1" x14ac:dyDescent="0.25">
      <c r="A44" s="555"/>
      <c r="B44" s="215">
        <v>3071</v>
      </c>
      <c r="C44" s="183" t="s">
        <v>1267</v>
      </c>
      <c r="D44" s="183" t="s">
        <v>579</v>
      </c>
      <c r="E44" s="183" t="s">
        <v>1268</v>
      </c>
      <c r="F44" s="366">
        <v>6.0999999999999999E-2</v>
      </c>
      <c r="G44" s="538"/>
      <c r="H44" s="538"/>
      <c r="I44" s="538"/>
      <c r="J44" s="538"/>
      <c r="K44" s="538"/>
      <c r="L44" s="538"/>
      <c r="M44" s="538"/>
      <c r="N44" s="213" t="s">
        <v>580</v>
      </c>
      <c r="O44" s="679"/>
      <c r="P44" s="214"/>
    </row>
    <row r="45" spans="1:16" s="212" customFormat="1" ht="14.1" customHeight="1" x14ac:dyDescent="0.25">
      <c r="A45" s="554">
        <v>30</v>
      </c>
      <c r="B45" s="215">
        <v>109</v>
      </c>
      <c r="C45" s="183" t="s">
        <v>573</v>
      </c>
      <c r="D45" s="183" t="s">
        <v>574</v>
      </c>
      <c r="E45" s="183" t="s">
        <v>865</v>
      </c>
      <c r="F45" s="537">
        <v>65.5</v>
      </c>
      <c r="G45" s="537">
        <f>F45/4/7</f>
        <v>2.3392857142857144</v>
      </c>
      <c r="H45" s="537">
        <f t="shared" ref="H45:M45" si="6">G45</f>
        <v>2.3392857142857144</v>
      </c>
      <c r="I45" s="537">
        <f t="shared" si="6"/>
        <v>2.3392857142857144</v>
      </c>
      <c r="J45" s="537">
        <f t="shared" si="6"/>
        <v>2.3392857142857144</v>
      </c>
      <c r="K45" s="537">
        <f t="shared" si="6"/>
        <v>2.3392857142857144</v>
      </c>
      <c r="L45" s="537">
        <f t="shared" si="6"/>
        <v>2.3392857142857144</v>
      </c>
      <c r="M45" s="537">
        <f t="shared" si="6"/>
        <v>2.3392857142857144</v>
      </c>
      <c r="N45" s="539">
        <v>9</v>
      </c>
      <c r="O45" s="677" t="s">
        <v>1304</v>
      </c>
      <c r="P45" s="211"/>
    </row>
    <row r="46" spans="1:16" s="212" customFormat="1" ht="14.1" customHeight="1" x14ac:dyDescent="0.25">
      <c r="A46" s="555"/>
      <c r="B46" s="215">
        <v>109</v>
      </c>
      <c r="C46" s="183" t="s">
        <v>573</v>
      </c>
      <c r="D46" s="183" t="s">
        <v>574</v>
      </c>
      <c r="E46" s="183" t="s">
        <v>653</v>
      </c>
      <c r="F46" s="538"/>
      <c r="G46" s="538"/>
      <c r="H46" s="538"/>
      <c r="I46" s="538"/>
      <c r="J46" s="538"/>
      <c r="K46" s="538"/>
      <c r="L46" s="538"/>
      <c r="M46" s="538"/>
      <c r="N46" s="540"/>
      <c r="O46" s="679"/>
      <c r="P46" s="214"/>
    </row>
    <row r="47" spans="1:16" s="212" customFormat="1" ht="14.1" customHeight="1" x14ac:dyDescent="0.25">
      <c r="A47" s="388">
        <v>31</v>
      </c>
      <c r="B47" s="215">
        <v>109</v>
      </c>
      <c r="C47" s="396" t="s">
        <v>573</v>
      </c>
      <c r="D47" s="183" t="s">
        <v>574</v>
      </c>
      <c r="E47" s="183" t="s">
        <v>803</v>
      </c>
      <c r="F47" s="213">
        <v>24.04</v>
      </c>
      <c r="G47" s="401">
        <f>F47/4/7</f>
        <v>0.85857142857142854</v>
      </c>
      <c r="H47" s="401">
        <f t="shared" ref="H47:M50" si="7">G47</f>
        <v>0.85857142857142854</v>
      </c>
      <c r="I47" s="401">
        <f t="shared" si="7"/>
        <v>0.85857142857142854</v>
      </c>
      <c r="J47" s="401">
        <f t="shared" si="7"/>
        <v>0.85857142857142854</v>
      </c>
      <c r="K47" s="401">
        <f t="shared" si="7"/>
        <v>0.85857142857142854</v>
      </c>
      <c r="L47" s="401">
        <f t="shared" si="7"/>
        <v>0.85857142857142854</v>
      </c>
      <c r="M47" s="401">
        <f t="shared" si="7"/>
        <v>0.85857142857142854</v>
      </c>
      <c r="N47" s="393">
        <v>3</v>
      </c>
      <c r="O47" s="400" t="s">
        <v>1304</v>
      </c>
      <c r="P47" s="211"/>
    </row>
    <row r="48" spans="1:16" s="212" customFormat="1" ht="14.1" customHeight="1" x14ac:dyDescent="0.25">
      <c r="A48" s="388">
        <v>32</v>
      </c>
      <c r="B48" s="215">
        <v>109</v>
      </c>
      <c r="C48" s="396" t="s">
        <v>573</v>
      </c>
      <c r="D48" s="183" t="s">
        <v>574</v>
      </c>
      <c r="E48" s="183" t="s">
        <v>802</v>
      </c>
      <c r="F48" s="213">
        <v>14.75</v>
      </c>
      <c r="G48" s="401">
        <f>F48/4/7</f>
        <v>0.5267857142857143</v>
      </c>
      <c r="H48" s="401">
        <f t="shared" si="7"/>
        <v>0.5267857142857143</v>
      </c>
      <c r="I48" s="401">
        <f t="shared" si="7"/>
        <v>0.5267857142857143</v>
      </c>
      <c r="J48" s="401">
        <f t="shared" si="7"/>
        <v>0.5267857142857143</v>
      </c>
      <c r="K48" s="401">
        <f t="shared" si="7"/>
        <v>0.5267857142857143</v>
      </c>
      <c r="L48" s="401">
        <f t="shared" si="7"/>
        <v>0.5267857142857143</v>
      </c>
      <c r="M48" s="401">
        <f t="shared" si="7"/>
        <v>0.5267857142857143</v>
      </c>
      <c r="N48" s="393">
        <v>3</v>
      </c>
      <c r="O48" s="400" t="s">
        <v>1304</v>
      </c>
      <c r="P48" s="211"/>
    </row>
    <row r="49" spans="1:16" s="212" customFormat="1" ht="14.1" customHeight="1" x14ac:dyDescent="0.25">
      <c r="A49" s="388">
        <v>33</v>
      </c>
      <c r="B49" s="215">
        <v>109</v>
      </c>
      <c r="C49" s="396" t="s">
        <v>573</v>
      </c>
      <c r="D49" s="183" t="s">
        <v>574</v>
      </c>
      <c r="E49" s="183" t="s">
        <v>4</v>
      </c>
      <c r="F49" s="213">
        <v>48.72</v>
      </c>
      <c r="G49" s="401">
        <f>F49/4/7</f>
        <v>1.74</v>
      </c>
      <c r="H49" s="401">
        <f t="shared" si="7"/>
        <v>1.74</v>
      </c>
      <c r="I49" s="401">
        <f t="shared" si="7"/>
        <v>1.74</v>
      </c>
      <c r="J49" s="401">
        <f t="shared" si="7"/>
        <v>1.74</v>
      </c>
      <c r="K49" s="401">
        <f t="shared" si="7"/>
        <v>1.74</v>
      </c>
      <c r="L49" s="401">
        <f t="shared" si="7"/>
        <v>1.74</v>
      </c>
      <c r="M49" s="401">
        <f t="shared" si="7"/>
        <v>1.74</v>
      </c>
      <c r="N49" s="393">
        <v>3</v>
      </c>
      <c r="O49" s="400" t="s">
        <v>1304</v>
      </c>
      <c r="P49" s="211"/>
    </row>
    <row r="50" spans="1:16" s="212" customFormat="1" ht="14.1" customHeight="1" x14ac:dyDescent="0.25">
      <c r="A50" s="554">
        <v>34</v>
      </c>
      <c r="B50" s="215">
        <v>109</v>
      </c>
      <c r="C50" s="396" t="s">
        <v>573</v>
      </c>
      <c r="D50" s="396" t="s">
        <v>574</v>
      </c>
      <c r="E50" s="183" t="s">
        <v>6</v>
      </c>
      <c r="F50" s="213">
        <v>68.48</v>
      </c>
      <c r="G50" s="537">
        <f>(F50+F51+F52+F53+F54+F55)/4/7</f>
        <v>2.5146428571428574</v>
      </c>
      <c r="H50" s="537">
        <f t="shared" si="7"/>
        <v>2.5146428571428574</v>
      </c>
      <c r="I50" s="537">
        <f t="shared" si="7"/>
        <v>2.5146428571428574</v>
      </c>
      <c r="J50" s="537">
        <f t="shared" si="7"/>
        <v>2.5146428571428574</v>
      </c>
      <c r="K50" s="537">
        <f t="shared" si="7"/>
        <v>2.5146428571428574</v>
      </c>
      <c r="L50" s="537">
        <f t="shared" si="7"/>
        <v>2.5146428571428574</v>
      </c>
      <c r="M50" s="537">
        <f t="shared" si="7"/>
        <v>2.5146428571428574</v>
      </c>
      <c r="N50" s="393">
        <v>3</v>
      </c>
      <c r="O50" s="677" t="s">
        <v>1304</v>
      </c>
      <c r="P50" s="211"/>
    </row>
    <row r="51" spans="1:16" s="212" customFormat="1" ht="14.1" customHeight="1" x14ac:dyDescent="0.25">
      <c r="A51" s="687"/>
      <c r="B51" s="215">
        <v>93</v>
      </c>
      <c r="C51" s="403" t="s">
        <v>786</v>
      </c>
      <c r="D51" s="396" t="s">
        <v>7</v>
      </c>
      <c r="E51" s="183" t="s">
        <v>6</v>
      </c>
      <c r="F51" s="213">
        <v>0.79</v>
      </c>
      <c r="G51" s="670"/>
      <c r="H51" s="670"/>
      <c r="I51" s="670"/>
      <c r="J51" s="670"/>
      <c r="K51" s="670"/>
      <c r="L51" s="670"/>
      <c r="M51" s="670"/>
      <c r="N51" s="367" t="s">
        <v>580</v>
      </c>
      <c r="O51" s="678"/>
      <c r="P51" s="211"/>
    </row>
    <row r="52" spans="1:16" s="212" customFormat="1" ht="14.1" customHeight="1" x14ac:dyDescent="0.25">
      <c r="A52" s="687"/>
      <c r="B52" s="215">
        <v>38</v>
      </c>
      <c r="C52" s="403" t="s">
        <v>667</v>
      </c>
      <c r="D52" s="396" t="s">
        <v>805</v>
      </c>
      <c r="E52" s="183" t="s">
        <v>6</v>
      </c>
      <c r="F52" s="213">
        <v>0.5</v>
      </c>
      <c r="G52" s="670"/>
      <c r="H52" s="670"/>
      <c r="I52" s="670"/>
      <c r="J52" s="670"/>
      <c r="K52" s="670"/>
      <c r="L52" s="670"/>
      <c r="M52" s="670"/>
      <c r="N52" s="367" t="s">
        <v>580</v>
      </c>
      <c r="O52" s="678"/>
      <c r="P52" s="211"/>
    </row>
    <row r="53" spans="1:16" s="212" customFormat="1" ht="14.1" customHeight="1" x14ac:dyDescent="0.25">
      <c r="A53" s="687"/>
      <c r="B53" s="215">
        <v>2615</v>
      </c>
      <c r="C53" s="403" t="s">
        <v>807</v>
      </c>
      <c r="D53" s="396" t="s">
        <v>808</v>
      </c>
      <c r="E53" s="183" t="s">
        <v>6</v>
      </c>
      <c r="F53" s="213">
        <v>0.19</v>
      </c>
      <c r="G53" s="670"/>
      <c r="H53" s="670"/>
      <c r="I53" s="670"/>
      <c r="J53" s="670"/>
      <c r="K53" s="670"/>
      <c r="L53" s="670"/>
      <c r="M53" s="670"/>
      <c r="N53" s="367" t="s">
        <v>580</v>
      </c>
      <c r="O53" s="678"/>
      <c r="P53" s="211"/>
    </row>
    <row r="54" spans="1:16" s="212" customFormat="1" ht="14.1" customHeight="1" x14ac:dyDescent="0.25">
      <c r="A54" s="687"/>
      <c r="B54" s="215" t="s">
        <v>665</v>
      </c>
      <c r="C54" s="186" t="s">
        <v>666</v>
      </c>
      <c r="D54" s="183" t="s">
        <v>806</v>
      </c>
      <c r="E54" s="183" t="s">
        <v>6</v>
      </c>
      <c r="F54" s="213">
        <v>0.25</v>
      </c>
      <c r="G54" s="670"/>
      <c r="H54" s="670"/>
      <c r="I54" s="670"/>
      <c r="J54" s="670"/>
      <c r="K54" s="670"/>
      <c r="L54" s="670"/>
      <c r="M54" s="670"/>
      <c r="N54" s="367" t="s">
        <v>580</v>
      </c>
      <c r="O54" s="678"/>
      <c r="P54" s="211"/>
    </row>
    <row r="55" spans="1:16" s="212" customFormat="1" ht="14.1" customHeight="1" x14ac:dyDescent="0.25">
      <c r="A55" s="555"/>
      <c r="B55" s="215">
        <v>1981</v>
      </c>
      <c r="C55" s="403" t="s">
        <v>1272</v>
      </c>
      <c r="D55" s="396" t="s">
        <v>582</v>
      </c>
      <c r="E55" s="183" t="s">
        <v>6</v>
      </c>
      <c r="F55" s="213">
        <v>0.2</v>
      </c>
      <c r="G55" s="538"/>
      <c r="H55" s="538"/>
      <c r="I55" s="538"/>
      <c r="J55" s="538"/>
      <c r="K55" s="538"/>
      <c r="L55" s="538"/>
      <c r="M55" s="538"/>
      <c r="N55" s="367" t="s">
        <v>580</v>
      </c>
      <c r="O55" s="679"/>
      <c r="P55" s="211"/>
    </row>
    <row r="56" spans="1:16" s="212" customFormat="1" ht="14.1" customHeight="1" x14ac:dyDescent="0.25">
      <c r="A56" s="554">
        <v>35</v>
      </c>
      <c r="B56" s="215">
        <v>109</v>
      </c>
      <c r="C56" s="396" t="s">
        <v>573</v>
      </c>
      <c r="D56" s="396" t="s">
        <v>574</v>
      </c>
      <c r="E56" s="183" t="s">
        <v>8</v>
      </c>
      <c r="F56" s="213">
        <v>67.319999999999993</v>
      </c>
      <c r="G56" s="537">
        <f>(F56+F57+F58+F59+F60)/4/7</f>
        <v>5.6966428571428569</v>
      </c>
      <c r="H56" s="537">
        <f t="shared" ref="H56:M56" si="8">G56</f>
        <v>5.6966428571428569</v>
      </c>
      <c r="I56" s="537">
        <f t="shared" si="8"/>
        <v>5.6966428571428569</v>
      </c>
      <c r="J56" s="537">
        <f t="shared" si="8"/>
        <v>5.6966428571428569</v>
      </c>
      <c r="K56" s="537">
        <f t="shared" si="8"/>
        <v>5.6966428571428569</v>
      </c>
      <c r="L56" s="537">
        <f t="shared" si="8"/>
        <v>5.6966428571428569</v>
      </c>
      <c r="M56" s="537">
        <f t="shared" si="8"/>
        <v>5.6966428571428569</v>
      </c>
      <c r="N56" s="393">
        <v>5</v>
      </c>
      <c r="O56" s="727" t="s">
        <v>1304</v>
      </c>
      <c r="P56" s="211"/>
    </row>
    <row r="57" spans="1:16" s="212" customFormat="1" ht="14.1" customHeight="1" x14ac:dyDescent="0.25">
      <c r="A57" s="555"/>
      <c r="B57" s="215">
        <v>2474</v>
      </c>
      <c r="C57" s="396" t="s">
        <v>804</v>
      </c>
      <c r="D57" s="396" t="s">
        <v>581</v>
      </c>
      <c r="E57" s="183" t="s">
        <v>8</v>
      </c>
      <c r="F57" s="213">
        <v>0.23</v>
      </c>
      <c r="G57" s="670"/>
      <c r="H57" s="670"/>
      <c r="I57" s="670"/>
      <c r="J57" s="670"/>
      <c r="K57" s="670"/>
      <c r="L57" s="670"/>
      <c r="M57" s="670"/>
      <c r="N57" s="393" t="s">
        <v>580</v>
      </c>
      <c r="O57" s="728"/>
      <c r="P57" s="217"/>
    </row>
    <row r="58" spans="1:16" ht="14.1" customHeight="1" x14ac:dyDescent="0.25">
      <c r="A58" s="554">
        <v>36</v>
      </c>
      <c r="B58" s="404">
        <v>109</v>
      </c>
      <c r="C58" s="136" t="s">
        <v>573</v>
      </c>
      <c r="D58" s="136" t="s">
        <v>414</v>
      </c>
      <c r="E58" s="136" t="s">
        <v>1007</v>
      </c>
      <c r="F58" s="391">
        <v>91.7</v>
      </c>
      <c r="G58" s="670"/>
      <c r="H58" s="670"/>
      <c r="I58" s="670"/>
      <c r="J58" s="670"/>
      <c r="K58" s="670"/>
      <c r="L58" s="670"/>
      <c r="M58" s="670"/>
      <c r="N58" s="393" t="s">
        <v>580</v>
      </c>
      <c r="O58" s="728"/>
    </row>
    <row r="59" spans="1:16" ht="14.1" customHeight="1" x14ac:dyDescent="0.25">
      <c r="A59" s="687"/>
      <c r="B59" s="404">
        <v>1208</v>
      </c>
      <c r="C59" s="136" t="s">
        <v>1008</v>
      </c>
      <c r="D59" s="136"/>
      <c r="E59" s="136" t="s">
        <v>1007</v>
      </c>
      <c r="F59" s="391">
        <v>0.25</v>
      </c>
      <c r="G59" s="670"/>
      <c r="H59" s="670"/>
      <c r="I59" s="670"/>
      <c r="J59" s="670"/>
      <c r="K59" s="670"/>
      <c r="L59" s="670"/>
      <c r="M59" s="670"/>
      <c r="N59" s="393" t="s">
        <v>580</v>
      </c>
      <c r="O59" s="728"/>
    </row>
    <row r="60" spans="1:16" ht="14.1" customHeight="1" x14ac:dyDescent="0.25">
      <c r="A60" s="555"/>
      <c r="B60" s="404">
        <v>2903</v>
      </c>
      <c r="C60" s="136" t="s">
        <v>1011</v>
      </c>
      <c r="D60" s="136" t="s">
        <v>1012</v>
      </c>
      <c r="E60" s="136" t="s">
        <v>1013</v>
      </c>
      <c r="F60" s="391">
        <v>6.0000000000000001E-3</v>
      </c>
      <c r="G60" s="538"/>
      <c r="H60" s="538"/>
      <c r="I60" s="538"/>
      <c r="J60" s="538"/>
      <c r="K60" s="538"/>
      <c r="L60" s="538"/>
      <c r="M60" s="538"/>
      <c r="N60" s="393" t="s">
        <v>580</v>
      </c>
      <c r="O60" s="729"/>
    </row>
    <row r="61" spans="1:16" s="212" customFormat="1" ht="14.1" customHeight="1" x14ac:dyDescent="0.25">
      <c r="A61" s="554">
        <v>37</v>
      </c>
      <c r="B61" s="215">
        <v>109</v>
      </c>
      <c r="C61" s="396" t="s">
        <v>573</v>
      </c>
      <c r="D61" s="396" t="s">
        <v>574</v>
      </c>
      <c r="E61" s="183" t="s">
        <v>5</v>
      </c>
      <c r="F61" s="213">
        <v>67.319999999999993</v>
      </c>
      <c r="G61" s="537">
        <f>(F61+F62+F63)/4/7</f>
        <v>2.4774999999999996</v>
      </c>
      <c r="H61" s="537">
        <f t="shared" ref="H61:M61" si="9">G61</f>
        <v>2.4774999999999996</v>
      </c>
      <c r="I61" s="537">
        <f t="shared" si="9"/>
        <v>2.4774999999999996</v>
      </c>
      <c r="J61" s="537">
        <f t="shared" si="9"/>
        <v>2.4774999999999996</v>
      </c>
      <c r="K61" s="537">
        <f t="shared" si="9"/>
        <v>2.4774999999999996</v>
      </c>
      <c r="L61" s="537">
        <f t="shared" si="9"/>
        <v>2.4774999999999996</v>
      </c>
      <c r="M61" s="537">
        <f t="shared" si="9"/>
        <v>2.4774999999999996</v>
      </c>
      <c r="N61" s="393">
        <v>4</v>
      </c>
      <c r="O61" s="677" t="s">
        <v>1304</v>
      </c>
      <c r="P61" s="217"/>
    </row>
    <row r="62" spans="1:16" s="212" customFormat="1" ht="14.1" customHeight="1" x14ac:dyDescent="0.25">
      <c r="A62" s="687"/>
      <c r="B62" s="215">
        <v>2</v>
      </c>
      <c r="C62" s="396" t="s">
        <v>795</v>
      </c>
      <c r="D62" s="396" t="s">
        <v>1181</v>
      </c>
      <c r="E62" s="183" t="s">
        <v>5</v>
      </c>
      <c r="F62" s="213">
        <v>2</v>
      </c>
      <c r="G62" s="670"/>
      <c r="H62" s="670"/>
      <c r="I62" s="670"/>
      <c r="J62" s="670"/>
      <c r="K62" s="670"/>
      <c r="L62" s="670"/>
      <c r="M62" s="670"/>
      <c r="N62" s="393" t="s">
        <v>580</v>
      </c>
      <c r="O62" s="678"/>
      <c r="P62" s="217"/>
    </row>
    <row r="63" spans="1:16" s="212" customFormat="1" ht="14.1" customHeight="1" x14ac:dyDescent="0.25">
      <c r="A63" s="555"/>
      <c r="B63" s="215">
        <v>385</v>
      </c>
      <c r="C63" s="396" t="s">
        <v>1273</v>
      </c>
      <c r="D63" s="396" t="s">
        <v>582</v>
      </c>
      <c r="E63" s="183" t="s">
        <v>5</v>
      </c>
      <c r="F63" s="213">
        <v>0.05</v>
      </c>
      <c r="G63" s="538"/>
      <c r="H63" s="538"/>
      <c r="I63" s="538"/>
      <c r="J63" s="538"/>
      <c r="K63" s="538"/>
      <c r="L63" s="538"/>
      <c r="M63" s="538"/>
      <c r="N63" s="393" t="s">
        <v>580</v>
      </c>
      <c r="O63" s="679"/>
      <c r="P63" s="696"/>
    </row>
    <row r="64" spans="1:16" s="212" customFormat="1" ht="14.1" customHeight="1" x14ac:dyDescent="0.25">
      <c r="A64" s="388">
        <v>38</v>
      </c>
      <c r="B64" s="215">
        <v>109</v>
      </c>
      <c r="C64" s="396" t="s">
        <v>573</v>
      </c>
      <c r="D64" s="396" t="s">
        <v>574</v>
      </c>
      <c r="E64" s="183" t="s">
        <v>9</v>
      </c>
      <c r="F64" s="213">
        <v>48</v>
      </c>
      <c r="G64" s="401">
        <f>F64/4/7</f>
        <v>1.7142857142857142</v>
      </c>
      <c r="H64" s="401">
        <f t="shared" ref="H64:M67" si="10">G64</f>
        <v>1.7142857142857142</v>
      </c>
      <c r="I64" s="401">
        <f t="shared" si="10"/>
        <v>1.7142857142857142</v>
      </c>
      <c r="J64" s="401">
        <f t="shared" si="10"/>
        <v>1.7142857142857142</v>
      </c>
      <c r="K64" s="401">
        <f t="shared" si="10"/>
        <v>1.7142857142857142</v>
      </c>
      <c r="L64" s="401">
        <f t="shared" si="10"/>
        <v>1.7142857142857142</v>
      </c>
      <c r="M64" s="401">
        <f t="shared" si="10"/>
        <v>1.7142857142857142</v>
      </c>
      <c r="N64" s="393">
        <v>4</v>
      </c>
      <c r="O64" s="400" t="s">
        <v>1304</v>
      </c>
      <c r="P64" s="696"/>
    </row>
    <row r="65" spans="1:16" s="212" customFormat="1" ht="14.1" customHeight="1" x14ac:dyDescent="0.25">
      <c r="A65" s="388">
        <v>39</v>
      </c>
      <c r="B65" s="215">
        <v>109</v>
      </c>
      <c r="C65" s="396" t="s">
        <v>573</v>
      </c>
      <c r="D65" s="396" t="s">
        <v>574</v>
      </c>
      <c r="E65" s="183" t="s">
        <v>641</v>
      </c>
      <c r="F65" s="213">
        <v>31.34</v>
      </c>
      <c r="G65" s="401">
        <f>F65/4/7</f>
        <v>1.1192857142857142</v>
      </c>
      <c r="H65" s="401">
        <f t="shared" si="10"/>
        <v>1.1192857142857142</v>
      </c>
      <c r="I65" s="401">
        <f t="shared" si="10"/>
        <v>1.1192857142857142</v>
      </c>
      <c r="J65" s="401">
        <f t="shared" si="10"/>
        <v>1.1192857142857142</v>
      </c>
      <c r="K65" s="401">
        <f t="shared" si="10"/>
        <v>1.1192857142857142</v>
      </c>
      <c r="L65" s="401">
        <f t="shared" si="10"/>
        <v>1.1192857142857142</v>
      </c>
      <c r="M65" s="401">
        <f t="shared" si="10"/>
        <v>1.1192857142857142</v>
      </c>
      <c r="N65" s="393">
        <v>2</v>
      </c>
      <c r="O65" s="400" t="s">
        <v>1304</v>
      </c>
      <c r="P65" s="696"/>
    </row>
    <row r="66" spans="1:16" s="212" customFormat="1" ht="14.1" customHeight="1" x14ac:dyDescent="0.25">
      <c r="A66" s="388">
        <v>40</v>
      </c>
      <c r="B66" s="215">
        <v>109</v>
      </c>
      <c r="C66" s="183" t="s">
        <v>573</v>
      </c>
      <c r="D66" s="183" t="s">
        <v>574</v>
      </c>
      <c r="E66" s="183" t="s">
        <v>10</v>
      </c>
      <c r="F66" s="213">
        <v>40.299999999999997</v>
      </c>
      <c r="G66" s="401">
        <f>F66/4/7</f>
        <v>1.4392857142857143</v>
      </c>
      <c r="H66" s="401">
        <f t="shared" si="10"/>
        <v>1.4392857142857143</v>
      </c>
      <c r="I66" s="401">
        <f t="shared" si="10"/>
        <v>1.4392857142857143</v>
      </c>
      <c r="J66" s="401">
        <f t="shared" si="10"/>
        <v>1.4392857142857143</v>
      </c>
      <c r="K66" s="401">
        <f t="shared" si="10"/>
        <v>1.4392857142857143</v>
      </c>
      <c r="L66" s="401">
        <f t="shared" si="10"/>
        <v>1.4392857142857143</v>
      </c>
      <c r="M66" s="401">
        <f t="shared" si="10"/>
        <v>1.4392857142857143</v>
      </c>
      <c r="N66" s="389">
        <v>4</v>
      </c>
      <c r="O66" s="400" t="s">
        <v>1304</v>
      </c>
      <c r="P66" s="696"/>
    </row>
    <row r="67" spans="1:16" s="212" customFormat="1" ht="14.1" customHeight="1" x14ac:dyDescent="0.25">
      <c r="A67" s="554">
        <v>41</v>
      </c>
      <c r="B67" s="215">
        <v>109</v>
      </c>
      <c r="C67" s="183" t="s">
        <v>573</v>
      </c>
      <c r="D67" s="183" t="s">
        <v>574</v>
      </c>
      <c r="E67" s="183" t="s">
        <v>378</v>
      </c>
      <c r="F67" s="213">
        <v>20.065999999999999</v>
      </c>
      <c r="G67" s="537">
        <f>(F67+F68)/4/7</f>
        <v>1.3995357142857141</v>
      </c>
      <c r="H67" s="537">
        <f t="shared" si="10"/>
        <v>1.3995357142857141</v>
      </c>
      <c r="I67" s="537">
        <f t="shared" si="10"/>
        <v>1.3995357142857141</v>
      </c>
      <c r="J67" s="537">
        <f t="shared" si="10"/>
        <v>1.3995357142857141</v>
      </c>
      <c r="K67" s="537">
        <f t="shared" si="10"/>
        <v>1.3995357142857141</v>
      </c>
      <c r="L67" s="537">
        <f t="shared" si="10"/>
        <v>1.3995357142857141</v>
      </c>
      <c r="M67" s="537">
        <f t="shared" si="10"/>
        <v>1.3995357142857141</v>
      </c>
      <c r="N67" s="539">
        <v>3</v>
      </c>
      <c r="O67" s="708" t="s">
        <v>1304</v>
      </c>
      <c r="P67" s="218"/>
    </row>
    <row r="68" spans="1:16" s="212" customFormat="1" ht="14.1" customHeight="1" x14ac:dyDescent="0.25">
      <c r="A68" s="555"/>
      <c r="B68" s="215">
        <v>109</v>
      </c>
      <c r="C68" s="183" t="s">
        <v>573</v>
      </c>
      <c r="D68" s="183" t="s">
        <v>574</v>
      </c>
      <c r="E68" s="183" t="s">
        <v>423</v>
      </c>
      <c r="F68" s="213">
        <v>19.120999999999999</v>
      </c>
      <c r="G68" s="538"/>
      <c r="H68" s="538"/>
      <c r="I68" s="538"/>
      <c r="J68" s="538"/>
      <c r="K68" s="538"/>
      <c r="L68" s="538"/>
      <c r="M68" s="538"/>
      <c r="N68" s="540"/>
      <c r="O68" s="709"/>
      <c r="P68" s="218"/>
    </row>
    <row r="69" spans="1:16" s="212" customFormat="1" ht="14.1" customHeight="1" x14ac:dyDescent="0.25">
      <c r="A69" s="554">
        <v>42</v>
      </c>
      <c r="B69" s="215">
        <v>109</v>
      </c>
      <c r="C69" s="183" t="s">
        <v>573</v>
      </c>
      <c r="D69" s="183" t="s">
        <v>574</v>
      </c>
      <c r="E69" s="183" t="s">
        <v>21</v>
      </c>
      <c r="F69" s="213">
        <v>26.367000000000001</v>
      </c>
      <c r="G69" s="537">
        <f>(F69+F70)/4/7</f>
        <v>1.6287142857142858</v>
      </c>
      <c r="H69" s="537">
        <f t="shared" ref="H69:M69" si="11">G69</f>
        <v>1.6287142857142858</v>
      </c>
      <c r="I69" s="537">
        <f t="shared" si="11"/>
        <v>1.6287142857142858</v>
      </c>
      <c r="J69" s="537">
        <f t="shared" si="11"/>
        <v>1.6287142857142858</v>
      </c>
      <c r="K69" s="537">
        <f t="shared" si="11"/>
        <v>1.6287142857142858</v>
      </c>
      <c r="L69" s="537">
        <f t="shared" si="11"/>
        <v>1.6287142857142858</v>
      </c>
      <c r="M69" s="537">
        <f t="shared" si="11"/>
        <v>1.6287142857142858</v>
      </c>
      <c r="N69" s="694">
        <v>3</v>
      </c>
      <c r="O69" s="677" t="s">
        <v>1304</v>
      </c>
      <c r="P69" s="218"/>
    </row>
    <row r="70" spans="1:16" s="212" customFormat="1" ht="14.1" customHeight="1" x14ac:dyDescent="0.25">
      <c r="A70" s="555"/>
      <c r="B70" s="215">
        <v>109</v>
      </c>
      <c r="C70" s="183" t="s">
        <v>573</v>
      </c>
      <c r="D70" s="183" t="s">
        <v>574</v>
      </c>
      <c r="E70" s="183" t="s">
        <v>22</v>
      </c>
      <c r="F70" s="213">
        <v>19.236999999999998</v>
      </c>
      <c r="G70" s="538"/>
      <c r="H70" s="538"/>
      <c r="I70" s="538"/>
      <c r="J70" s="538"/>
      <c r="K70" s="538"/>
      <c r="L70" s="538"/>
      <c r="M70" s="538"/>
      <c r="N70" s="695"/>
      <c r="O70" s="679"/>
      <c r="P70" s="217"/>
    </row>
    <row r="71" spans="1:16" s="212" customFormat="1" ht="14.1" customHeight="1" x14ac:dyDescent="0.25">
      <c r="A71" s="554">
        <v>43</v>
      </c>
      <c r="B71" s="215">
        <v>109</v>
      </c>
      <c r="C71" s="183" t="s">
        <v>573</v>
      </c>
      <c r="D71" s="183" t="s">
        <v>574</v>
      </c>
      <c r="E71" s="183" t="s">
        <v>1279</v>
      </c>
      <c r="F71" s="213">
        <v>25.37</v>
      </c>
      <c r="G71" s="537">
        <f>(F71+F72+F73)/4/7</f>
        <v>0.94785714285714295</v>
      </c>
      <c r="H71" s="537">
        <f t="shared" ref="H71:M71" si="12">G71</f>
        <v>0.94785714285714295</v>
      </c>
      <c r="I71" s="537">
        <f t="shared" si="12"/>
        <v>0.94785714285714295</v>
      </c>
      <c r="J71" s="537">
        <f t="shared" si="12"/>
        <v>0.94785714285714295</v>
      </c>
      <c r="K71" s="537">
        <f t="shared" si="12"/>
        <v>0.94785714285714295</v>
      </c>
      <c r="L71" s="537">
        <f t="shared" si="12"/>
        <v>0.94785714285714295</v>
      </c>
      <c r="M71" s="537">
        <f t="shared" si="12"/>
        <v>0.94785714285714295</v>
      </c>
      <c r="N71" s="367">
        <v>2</v>
      </c>
      <c r="O71" s="677" t="s">
        <v>1304</v>
      </c>
      <c r="P71" s="214"/>
    </row>
    <row r="72" spans="1:16" s="212" customFormat="1" ht="14.1" customHeight="1" x14ac:dyDescent="0.25">
      <c r="A72" s="687"/>
      <c r="B72" s="215">
        <v>259</v>
      </c>
      <c r="C72" s="183" t="s">
        <v>1280</v>
      </c>
      <c r="D72" s="183" t="s">
        <v>1265</v>
      </c>
      <c r="E72" s="183" t="s">
        <v>141</v>
      </c>
      <c r="F72" s="213">
        <v>0.53</v>
      </c>
      <c r="G72" s="670"/>
      <c r="H72" s="670"/>
      <c r="I72" s="670"/>
      <c r="J72" s="670"/>
      <c r="K72" s="670"/>
      <c r="L72" s="670"/>
      <c r="M72" s="670"/>
      <c r="N72" s="389" t="s">
        <v>580</v>
      </c>
      <c r="O72" s="678"/>
      <c r="P72" s="218"/>
    </row>
    <row r="73" spans="1:16" s="212" customFormat="1" ht="14.1" customHeight="1" x14ac:dyDescent="0.25">
      <c r="A73" s="555"/>
      <c r="B73" s="215">
        <v>2878</v>
      </c>
      <c r="C73" s="183" t="s">
        <v>1281</v>
      </c>
      <c r="D73" s="183" t="s">
        <v>581</v>
      </c>
      <c r="E73" s="183" t="s">
        <v>141</v>
      </c>
      <c r="F73" s="213">
        <v>0.64</v>
      </c>
      <c r="G73" s="538"/>
      <c r="H73" s="538"/>
      <c r="I73" s="538"/>
      <c r="J73" s="538"/>
      <c r="K73" s="538"/>
      <c r="L73" s="538"/>
      <c r="M73" s="538"/>
      <c r="N73" s="389" t="s">
        <v>580</v>
      </c>
      <c r="O73" s="679"/>
      <c r="P73" s="218"/>
    </row>
    <row r="74" spans="1:16" s="212" customFormat="1" ht="14.1" customHeight="1" x14ac:dyDescent="0.25">
      <c r="A74" s="388">
        <v>44</v>
      </c>
      <c r="B74" s="215">
        <v>109</v>
      </c>
      <c r="C74" s="183" t="s">
        <v>573</v>
      </c>
      <c r="D74" s="183" t="s">
        <v>574</v>
      </c>
      <c r="E74" s="183" t="s">
        <v>11</v>
      </c>
      <c r="F74" s="213">
        <v>25.37</v>
      </c>
      <c r="G74" s="401">
        <f>F74/4/7</f>
        <v>0.90607142857142864</v>
      </c>
      <c r="H74" s="401">
        <f t="shared" ref="H74:M75" si="13">G74</f>
        <v>0.90607142857142864</v>
      </c>
      <c r="I74" s="401">
        <f t="shared" si="13"/>
        <v>0.90607142857142864</v>
      </c>
      <c r="J74" s="401">
        <f t="shared" si="13"/>
        <v>0.90607142857142864</v>
      </c>
      <c r="K74" s="401">
        <f t="shared" si="13"/>
        <v>0.90607142857142864</v>
      </c>
      <c r="L74" s="401">
        <f t="shared" si="13"/>
        <v>0.90607142857142864</v>
      </c>
      <c r="M74" s="401">
        <f t="shared" si="13"/>
        <v>0.90607142857142864</v>
      </c>
      <c r="N74" s="389">
        <v>4</v>
      </c>
      <c r="O74" s="400" t="s">
        <v>1304</v>
      </c>
      <c r="P74" s="211"/>
    </row>
    <row r="75" spans="1:16" s="212" customFormat="1" ht="14.1" customHeight="1" x14ac:dyDescent="0.25">
      <c r="A75" s="554">
        <v>45</v>
      </c>
      <c r="B75" s="215">
        <v>109</v>
      </c>
      <c r="C75" s="183" t="s">
        <v>573</v>
      </c>
      <c r="D75" s="183" t="s">
        <v>574</v>
      </c>
      <c r="E75" s="183" t="s">
        <v>635</v>
      </c>
      <c r="F75" s="213">
        <v>26.36</v>
      </c>
      <c r="G75" s="537">
        <f>(F75+F76)/4/7</f>
        <v>1.032142857142857</v>
      </c>
      <c r="H75" s="537">
        <f t="shared" si="13"/>
        <v>1.032142857142857</v>
      </c>
      <c r="I75" s="537">
        <f t="shared" si="13"/>
        <v>1.032142857142857</v>
      </c>
      <c r="J75" s="537">
        <f t="shared" si="13"/>
        <v>1.032142857142857</v>
      </c>
      <c r="K75" s="537">
        <f t="shared" si="13"/>
        <v>1.032142857142857</v>
      </c>
      <c r="L75" s="537">
        <f t="shared" si="13"/>
        <v>1.032142857142857</v>
      </c>
      <c r="M75" s="537">
        <f t="shared" si="13"/>
        <v>1.032142857142857</v>
      </c>
      <c r="N75" s="389">
        <v>4</v>
      </c>
      <c r="O75" s="677" t="s">
        <v>1304</v>
      </c>
      <c r="P75" s="211"/>
    </row>
    <row r="76" spans="1:16" s="212" customFormat="1" ht="14.1" customHeight="1" x14ac:dyDescent="0.25">
      <c r="A76" s="555"/>
      <c r="B76" s="215">
        <v>46</v>
      </c>
      <c r="C76" s="183" t="s">
        <v>858</v>
      </c>
      <c r="D76" s="183"/>
      <c r="E76" s="183" t="s">
        <v>950</v>
      </c>
      <c r="F76" s="213">
        <v>2.54</v>
      </c>
      <c r="G76" s="538"/>
      <c r="H76" s="538"/>
      <c r="I76" s="538"/>
      <c r="J76" s="538"/>
      <c r="K76" s="538"/>
      <c r="L76" s="538"/>
      <c r="M76" s="538"/>
      <c r="N76" s="389" t="s">
        <v>580</v>
      </c>
      <c r="O76" s="679"/>
      <c r="P76" s="211"/>
    </row>
    <row r="77" spans="1:16" s="212" customFormat="1" ht="14.1" customHeight="1" x14ac:dyDescent="0.25">
      <c r="A77" s="554">
        <v>46</v>
      </c>
      <c r="B77" s="215">
        <v>109</v>
      </c>
      <c r="C77" s="183" t="s">
        <v>573</v>
      </c>
      <c r="D77" s="183" t="s">
        <v>574</v>
      </c>
      <c r="E77" s="183" t="s">
        <v>811</v>
      </c>
      <c r="F77" s="213">
        <v>55.55</v>
      </c>
      <c r="G77" s="537">
        <f>(F77+F78)/4/7</f>
        <v>2.0242857142857145</v>
      </c>
      <c r="H77" s="537">
        <f t="shared" ref="H77:M77" si="14">G77</f>
        <v>2.0242857142857145</v>
      </c>
      <c r="I77" s="537">
        <f t="shared" si="14"/>
        <v>2.0242857142857145</v>
      </c>
      <c r="J77" s="537">
        <f t="shared" si="14"/>
        <v>2.0242857142857145</v>
      </c>
      <c r="K77" s="537">
        <f t="shared" si="14"/>
        <v>2.0242857142857145</v>
      </c>
      <c r="L77" s="537">
        <f t="shared" si="14"/>
        <v>2.0242857142857145</v>
      </c>
      <c r="M77" s="537">
        <f t="shared" si="14"/>
        <v>2.0242857142857145</v>
      </c>
      <c r="N77" s="390">
        <v>4</v>
      </c>
      <c r="O77" s="677" t="s">
        <v>1304</v>
      </c>
      <c r="P77" s="211"/>
    </row>
    <row r="78" spans="1:16" s="212" customFormat="1" ht="14.1" customHeight="1" x14ac:dyDescent="0.25">
      <c r="A78" s="555"/>
      <c r="B78" s="215">
        <v>2929</v>
      </c>
      <c r="C78" s="183" t="s">
        <v>1282</v>
      </c>
      <c r="D78" s="183"/>
      <c r="E78" s="183" t="s">
        <v>811</v>
      </c>
      <c r="F78" s="213">
        <v>1.1299999999999999</v>
      </c>
      <c r="G78" s="538"/>
      <c r="H78" s="538"/>
      <c r="I78" s="538"/>
      <c r="J78" s="538"/>
      <c r="K78" s="538"/>
      <c r="L78" s="538"/>
      <c r="M78" s="538"/>
      <c r="N78" s="390" t="s">
        <v>580</v>
      </c>
      <c r="O78" s="679"/>
      <c r="P78" s="211"/>
    </row>
    <row r="79" spans="1:16" s="212" customFormat="1" ht="14.1" customHeight="1" x14ac:dyDescent="0.25">
      <c r="A79" s="388">
        <v>47</v>
      </c>
      <c r="B79" s="215">
        <v>109</v>
      </c>
      <c r="C79" s="183" t="s">
        <v>573</v>
      </c>
      <c r="D79" s="183" t="s">
        <v>574</v>
      </c>
      <c r="E79" s="183" t="s">
        <v>755</v>
      </c>
      <c r="F79" s="213">
        <v>56.21</v>
      </c>
      <c r="G79" s="213">
        <f>F79/4/7</f>
        <v>2.0074999999999998</v>
      </c>
      <c r="H79" s="213">
        <f t="shared" ref="H79:M79" si="15">G79</f>
        <v>2.0074999999999998</v>
      </c>
      <c r="I79" s="213">
        <f t="shared" si="15"/>
        <v>2.0074999999999998</v>
      </c>
      <c r="J79" s="213">
        <f t="shared" si="15"/>
        <v>2.0074999999999998</v>
      </c>
      <c r="K79" s="213">
        <f t="shared" si="15"/>
        <v>2.0074999999999998</v>
      </c>
      <c r="L79" s="213">
        <f t="shared" si="15"/>
        <v>2.0074999999999998</v>
      </c>
      <c r="M79" s="213">
        <f t="shared" si="15"/>
        <v>2.0074999999999998</v>
      </c>
      <c r="N79" s="390">
        <v>3</v>
      </c>
      <c r="O79" s="395" t="s">
        <v>1304</v>
      </c>
      <c r="P79" s="211"/>
    </row>
    <row r="80" spans="1:16" s="212" customFormat="1" ht="14.1" customHeight="1" x14ac:dyDescent="0.25">
      <c r="A80" s="388">
        <v>48</v>
      </c>
      <c r="B80" s="215" t="s">
        <v>730</v>
      </c>
      <c r="C80" s="183" t="s">
        <v>745</v>
      </c>
      <c r="D80" s="183" t="s">
        <v>746</v>
      </c>
      <c r="E80" s="183" t="s">
        <v>34</v>
      </c>
      <c r="F80" s="213">
        <v>39.6</v>
      </c>
      <c r="G80" s="213"/>
      <c r="H80" s="213">
        <v>9.9</v>
      </c>
      <c r="I80" s="213"/>
      <c r="J80" s="213"/>
      <c r="K80" s="213"/>
      <c r="L80" s="213"/>
      <c r="M80" s="213"/>
      <c r="N80" s="390">
        <v>9</v>
      </c>
      <c r="O80" s="395" t="s">
        <v>616</v>
      </c>
      <c r="P80" s="211"/>
    </row>
    <row r="81" spans="1:17" s="212" customFormat="1" ht="14.1" customHeight="1" x14ac:dyDescent="0.25">
      <c r="A81" s="388">
        <v>49</v>
      </c>
      <c r="B81" s="215">
        <v>600</v>
      </c>
      <c r="C81" s="183" t="s">
        <v>454</v>
      </c>
      <c r="D81" s="183" t="s">
        <v>574</v>
      </c>
      <c r="E81" s="183" t="s">
        <v>130</v>
      </c>
      <c r="F81" s="213">
        <v>27</v>
      </c>
      <c r="G81" s="401"/>
      <c r="H81" s="401"/>
      <c r="I81" s="401"/>
      <c r="J81" s="401"/>
      <c r="K81" s="401"/>
      <c r="L81" s="401">
        <v>4.45</v>
      </c>
      <c r="M81" s="401"/>
      <c r="N81" s="389"/>
      <c r="O81" s="400" t="s">
        <v>616</v>
      </c>
      <c r="P81" s="211"/>
    </row>
    <row r="82" spans="1:17" s="212" customFormat="1" ht="14.1" customHeight="1" x14ac:dyDescent="0.25">
      <c r="A82" s="388">
        <v>50</v>
      </c>
      <c r="B82" s="215">
        <v>109</v>
      </c>
      <c r="C82" s="183" t="s">
        <v>573</v>
      </c>
      <c r="D82" s="183" t="s">
        <v>574</v>
      </c>
      <c r="E82" s="183" t="s">
        <v>1033</v>
      </c>
      <c r="F82" s="213">
        <v>129.37</v>
      </c>
      <c r="G82" s="405">
        <f t="shared" ref="G82:G88" si="16">F82/4/7</f>
        <v>4.6203571428571433</v>
      </c>
      <c r="H82" s="401">
        <f>G82</f>
        <v>4.6203571428571433</v>
      </c>
      <c r="I82" s="401">
        <f t="shared" ref="I82:M84" si="17">H82</f>
        <v>4.6203571428571433</v>
      </c>
      <c r="J82" s="401">
        <f t="shared" si="17"/>
        <v>4.6203571428571433</v>
      </c>
      <c r="K82" s="401">
        <f t="shared" si="17"/>
        <v>4.6203571428571433</v>
      </c>
      <c r="L82" s="401">
        <f t="shared" si="17"/>
        <v>4.6203571428571433</v>
      </c>
      <c r="M82" s="401">
        <f t="shared" si="17"/>
        <v>4.6203571428571433</v>
      </c>
      <c r="N82" s="389">
        <v>8</v>
      </c>
      <c r="O82" s="400" t="s">
        <v>1304</v>
      </c>
      <c r="P82" s="211"/>
    </row>
    <row r="83" spans="1:17" s="212" customFormat="1" ht="14.1" customHeight="1" x14ac:dyDescent="0.25">
      <c r="A83" s="388">
        <v>51</v>
      </c>
      <c r="B83" s="215">
        <v>109</v>
      </c>
      <c r="C83" s="183" t="s">
        <v>573</v>
      </c>
      <c r="D83" s="183" t="s">
        <v>574</v>
      </c>
      <c r="E83" s="183" t="s">
        <v>356</v>
      </c>
      <c r="F83" s="213">
        <v>46.43</v>
      </c>
      <c r="G83" s="401">
        <f t="shared" si="16"/>
        <v>1.6582142857142856</v>
      </c>
      <c r="H83" s="401">
        <f>G83</f>
        <v>1.6582142857142856</v>
      </c>
      <c r="I83" s="401">
        <f t="shared" si="17"/>
        <v>1.6582142857142856</v>
      </c>
      <c r="J83" s="401">
        <f t="shared" si="17"/>
        <v>1.6582142857142856</v>
      </c>
      <c r="K83" s="401">
        <f t="shared" si="17"/>
        <v>1.6582142857142856</v>
      </c>
      <c r="L83" s="401">
        <f t="shared" si="17"/>
        <v>1.6582142857142856</v>
      </c>
      <c r="M83" s="401">
        <f t="shared" si="17"/>
        <v>1.6582142857142856</v>
      </c>
      <c r="N83" s="389">
        <v>4</v>
      </c>
      <c r="O83" s="406" t="s">
        <v>1304</v>
      </c>
      <c r="P83" s="214"/>
    </row>
    <row r="84" spans="1:17" s="212" customFormat="1" ht="14.1" customHeight="1" x14ac:dyDescent="0.25">
      <c r="A84" s="554">
        <v>52</v>
      </c>
      <c r="B84" s="215">
        <v>109</v>
      </c>
      <c r="C84" s="183" t="s">
        <v>573</v>
      </c>
      <c r="D84" s="183" t="s">
        <v>574</v>
      </c>
      <c r="E84" s="183" t="s">
        <v>1283</v>
      </c>
      <c r="F84" s="213">
        <v>72.680000000000007</v>
      </c>
      <c r="G84" s="537">
        <f>(F84+F85+F86)/4/7</f>
        <v>4.2653571428571428</v>
      </c>
      <c r="H84" s="537">
        <f>G84</f>
        <v>4.2653571428571428</v>
      </c>
      <c r="I84" s="537">
        <f t="shared" si="17"/>
        <v>4.2653571428571428</v>
      </c>
      <c r="J84" s="537">
        <f t="shared" si="17"/>
        <v>4.2653571428571428</v>
      </c>
      <c r="K84" s="537">
        <f t="shared" si="17"/>
        <v>4.2653571428571428</v>
      </c>
      <c r="L84" s="537">
        <f t="shared" si="17"/>
        <v>4.2653571428571428</v>
      </c>
      <c r="M84" s="537">
        <f t="shared" si="17"/>
        <v>4.2653571428571428</v>
      </c>
      <c r="N84" s="668">
        <v>7</v>
      </c>
      <c r="O84" s="677" t="s">
        <v>1304</v>
      </c>
      <c r="P84" s="214"/>
    </row>
    <row r="85" spans="1:17" s="212" customFormat="1" ht="14.1" customHeight="1" x14ac:dyDescent="0.25">
      <c r="A85" s="687"/>
      <c r="B85" s="407">
        <v>109</v>
      </c>
      <c r="C85" s="183" t="s">
        <v>573</v>
      </c>
      <c r="D85" s="183" t="s">
        <v>574</v>
      </c>
      <c r="E85" s="183" t="s">
        <v>252</v>
      </c>
      <c r="F85" s="401">
        <v>45.34</v>
      </c>
      <c r="G85" s="670"/>
      <c r="H85" s="670"/>
      <c r="I85" s="670"/>
      <c r="J85" s="670"/>
      <c r="K85" s="670"/>
      <c r="L85" s="670"/>
      <c r="M85" s="670"/>
      <c r="N85" s="669"/>
      <c r="O85" s="678"/>
    </row>
    <row r="86" spans="1:17" s="212" customFormat="1" ht="14.1" customHeight="1" x14ac:dyDescent="0.25">
      <c r="A86" s="555"/>
      <c r="B86" s="407">
        <v>2813</v>
      </c>
      <c r="C86" s="183" t="s">
        <v>868</v>
      </c>
      <c r="D86" s="183"/>
      <c r="E86" s="183" t="s">
        <v>1334</v>
      </c>
      <c r="F86" s="401">
        <v>1.41</v>
      </c>
      <c r="G86" s="538"/>
      <c r="H86" s="538"/>
      <c r="I86" s="538"/>
      <c r="J86" s="538"/>
      <c r="K86" s="538"/>
      <c r="L86" s="538"/>
      <c r="M86" s="538"/>
      <c r="N86" s="393" t="s">
        <v>580</v>
      </c>
      <c r="O86" s="679"/>
    </row>
    <row r="87" spans="1:17" s="212" customFormat="1" ht="14.1" customHeight="1" x14ac:dyDescent="0.25">
      <c r="A87" s="388">
        <v>53</v>
      </c>
      <c r="B87" s="215">
        <v>109</v>
      </c>
      <c r="C87" s="183" t="s">
        <v>573</v>
      </c>
      <c r="D87" s="183" t="s">
        <v>574</v>
      </c>
      <c r="E87" s="183" t="s">
        <v>1284</v>
      </c>
      <c r="F87" s="213">
        <v>31.15</v>
      </c>
      <c r="G87" s="401">
        <f t="shared" si="16"/>
        <v>1.1125</v>
      </c>
      <c r="H87" s="401">
        <f t="shared" ref="H87:M89" si="18">G87</f>
        <v>1.1125</v>
      </c>
      <c r="I87" s="401">
        <f t="shared" si="18"/>
        <v>1.1125</v>
      </c>
      <c r="J87" s="401">
        <f t="shared" si="18"/>
        <v>1.1125</v>
      </c>
      <c r="K87" s="401">
        <f t="shared" si="18"/>
        <v>1.1125</v>
      </c>
      <c r="L87" s="401">
        <f t="shared" si="18"/>
        <v>1.1125</v>
      </c>
      <c r="M87" s="401">
        <f t="shared" si="18"/>
        <v>1.1125</v>
      </c>
      <c r="N87" s="389">
        <v>6</v>
      </c>
      <c r="O87" s="406" t="s">
        <v>1304</v>
      </c>
      <c r="P87" s="214"/>
    </row>
    <row r="88" spans="1:17" s="212" customFormat="1" ht="14.1" customHeight="1" x14ac:dyDescent="0.25">
      <c r="A88" s="388">
        <v>54</v>
      </c>
      <c r="B88" s="215">
        <v>109</v>
      </c>
      <c r="C88" s="183" t="s">
        <v>573</v>
      </c>
      <c r="D88" s="183" t="s">
        <v>574</v>
      </c>
      <c r="E88" s="183" t="s">
        <v>893</v>
      </c>
      <c r="F88" s="213">
        <v>70.260000000000005</v>
      </c>
      <c r="G88" s="401">
        <f t="shared" si="16"/>
        <v>2.5092857142857143</v>
      </c>
      <c r="H88" s="401">
        <f t="shared" si="18"/>
        <v>2.5092857142857143</v>
      </c>
      <c r="I88" s="401">
        <f t="shared" si="18"/>
        <v>2.5092857142857143</v>
      </c>
      <c r="J88" s="401">
        <f t="shared" si="18"/>
        <v>2.5092857142857143</v>
      </c>
      <c r="K88" s="401">
        <f t="shared" si="18"/>
        <v>2.5092857142857143</v>
      </c>
      <c r="L88" s="401">
        <f t="shared" si="18"/>
        <v>2.5092857142857143</v>
      </c>
      <c r="M88" s="401">
        <f t="shared" si="18"/>
        <v>2.5092857142857143</v>
      </c>
      <c r="N88" s="389">
        <v>2</v>
      </c>
      <c r="O88" s="400" t="s">
        <v>1304</v>
      </c>
      <c r="P88" s="214"/>
    </row>
    <row r="89" spans="1:17" s="212" customFormat="1" ht="14.1" customHeight="1" x14ac:dyDescent="0.25">
      <c r="A89" s="388">
        <v>55</v>
      </c>
      <c r="B89" s="215">
        <v>109</v>
      </c>
      <c r="C89" s="183" t="s">
        <v>573</v>
      </c>
      <c r="D89" s="183" t="s">
        <v>574</v>
      </c>
      <c r="E89" s="183" t="s">
        <v>1285</v>
      </c>
      <c r="F89" s="213">
        <v>43.94</v>
      </c>
      <c r="G89" s="537">
        <f>(F89+F90)/4/7</f>
        <v>3.4992857142857141</v>
      </c>
      <c r="H89" s="537">
        <f t="shared" si="18"/>
        <v>3.4992857142857141</v>
      </c>
      <c r="I89" s="537">
        <f>H89</f>
        <v>3.4992857142857141</v>
      </c>
      <c r="J89" s="537">
        <f>I89</f>
        <v>3.4992857142857141</v>
      </c>
      <c r="K89" s="537">
        <f>J89</f>
        <v>3.4992857142857141</v>
      </c>
      <c r="L89" s="537">
        <f>K89</f>
        <v>3.4992857142857141</v>
      </c>
      <c r="M89" s="537">
        <f>L89</f>
        <v>3.4992857142857141</v>
      </c>
      <c r="N89" s="668">
        <v>5</v>
      </c>
      <c r="O89" s="671" t="s">
        <v>1304</v>
      </c>
      <c r="P89" s="214"/>
    </row>
    <row r="90" spans="1:17" s="212" customFormat="1" ht="14.1" customHeight="1" x14ac:dyDescent="0.25">
      <c r="A90" s="388">
        <v>56</v>
      </c>
      <c r="B90" s="215">
        <v>109</v>
      </c>
      <c r="C90" s="183" t="s">
        <v>573</v>
      </c>
      <c r="D90" s="183" t="s">
        <v>574</v>
      </c>
      <c r="E90" s="183" t="s">
        <v>1343</v>
      </c>
      <c r="F90" s="213">
        <v>54.04</v>
      </c>
      <c r="G90" s="538"/>
      <c r="H90" s="538"/>
      <c r="I90" s="538"/>
      <c r="J90" s="538"/>
      <c r="K90" s="538"/>
      <c r="L90" s="538"/>
      <c r="M90" s="538"/>
      <c r="N90" s="669"/>
      <c r="O90" s="672"/>
      <c r="P90" s="214"/>
    </row>
    <row r="91" spans="1:17" s="212" customFormat="1" ht="14.1" customHeight="1" x14ac:dyDescent="0.25">
      <c r="A91" s="388">
        <v>57</v>
      </c>
      <c r="B91" s="215">
        <v>2737</v>
      </c>
      <c r="C91" s="183" t="s">
        <v>1289</v>
      </c>
      <c r="D91" s="183"/>
      <c r="E91" s="183" t="s">
        <v>1290</v>
      </c>
      <c r="F91" s="213">
        <v>12.5</v>
      </c>
      <c r="G91" s="401"/>
      <c r="H91" s="401">
        <f>F91/4/2</f>
        <v>1.5625</v>
      </c>
      <c r="I91" s="401"/>
      <c r="J91" s="401">
        <f>H91</f>
        <v>1.5625</v>
      </c>
      <c r="K91" s="401"/>
      <c r="L91" s="401"/>
      <c r="M91" s="401"/>
      <c r="N91" s="389">
        <v>3</v>
      </c>
      <c r="O91" s="400" t="s">
        <v>583</v>
      </c>
      <c r="P91" s="214"/>
    </row>
    <row r="92" spans="1:17" s="212" customFormat="1" ht="14.1" customHeight="1" x14ac:dyDescent="0.25">
      <c r="A92" s="554">
        <v>58</v>
      </c>
      <c r="B92" s="215">
        <v>109</v>
      </c>
      <c r="C92" s="395" t="s">
        <v>573</v>
      </c>
      <c r="D92" s="395" t="s">
        <v>574</v>
      </c>
      <c r="E92" s="395" t="s">
        <v>69</v>
      </c>
      <c r="F92" s="213">
        <v>47.93</v>
      </c>
      <c r="G92" s="537">
        <f>(F92+F93+F94)/4/7</f>
        <v>3.5978571428571429</v>
      </c>
      <c r="H92" s="537">
        <f t="shared" ref="H92:M92" si="19">G92</f>
        <v>3.5978571428571429</v>
      </c>
      <c r="I92" s="537">
        <f t="shared" si="19"/>
        <v>3.5978571428571429</v>
      </c>
      <c r="J92" s="537">
        <f t="shared" si="19"/>
        <v>3.5978571428571429</v>
      </c>
      <c r="K92" s="537">
        <f t="shared" si="19"/>
        <v>3.5978571428571429</v>
      </c>
      <c r="L92" s="537">
        <f t="shared" si="19"/>
        <v>3.5978571428571429</v>
      </c>
      <c r="M92" s="537">
        <f t="shared" si="19"/>
        <v>3.5978571428571429</v>
      </c>
      <c r="N92" s="668">
        <v>6</v>
      </c>
      <c r="O92" s="677" t="s">
        <v>1304</v>
      </c>
      <c r="P92" s="710"/>
      <c r="Q92" s="1"/>
    </row>
    <row r="93" spans="1:17" s="212" customFormat="1" ht="14.1" customHeight="1" x14ac:dyDescent="0.25">
      <c r="A93" s="687"/>
      <c r="B93" s="215">
        <v>109</v>
      </c>
      <c r="C93" s="395" t="s">
        <v>573</v>
      </c>
      <c r="D93" s="395" t="s">
        <v>574</v>
      </c>
      <c r="E93" s="395" t="s">
        <v>854</v>
      </c>
      <c r="F93" s="213">
        <v>52.49</v>
      </c>
      <c r="G93" s="670"/>
      <c r="H93" s="670"/>
      <c r="I93" s="670"/>
      <c r="J93" s="670"/>
      <c r="K93" s="670"/>
      <c r="L93" s="670"/>
      <c r="M93" s="670"/>
      <c r="N93" s="673"/>
      <c r="O93" s="678"/>
      <c r="P93" s="710"/>
      <c r="Q93" s="1"/>
    </row>
    <row r="94" spans="1:17" s="212" customFormat="1" ht="14.1" customHeight="1" x14ac:dyDescent="0.25">
      <c r="A94" s="555"/>
      <c r="B94" s="383">
        <v>115</v>
      </c>
      <c r="C94" s="409" t="s">
        <v>1232</v>
      </c>
      <c r="D94" s="409" t="s">
        <v>1233</v>
      </c>
      <c r="E94" s="409" t="s">
        <v>854</v>
      </c>
      <c r="F94" s="410">
        <v>0.32</v>
      </c>
      <c r="G94" s="538"/>
      <c r="H94" s="538"/>
      <c r="I94" s="538"/>
      <c r="J94" s="538"/>
      <c r="K94" s="538"/>
      <c r="L94" s="538"/>
      <c r="M94" s="538"/>
      <c r="N94" s="669"/>
      <c r="O94" s="679"/>
      <c r="P94" s="710"/>
      <c r="Q94" s="1"/>
    </row>
    <row r="95" spans="1:17" s="212" customFormat="1" ht="14.1" customHeight="1" x14ac:dyDescent="0.25">
      <c r="A95" s="554">
        <v>59</v>
      </c>
      <c r="B95" s="383">
        <v>109</v>
      </c>
      <c r="C95" s="409" t="s">
        <v>573</v>
      </c>
      <c r="D95" s="409" t="s">
        <v>574</v>
      </c>
      <c r="E95" s="409" t="s">
        <v>969</v>
      </c>
      <c r="F95" s="410">
        <v>64.47</v>
      </c>
      <c r="G95" s="537">
        <f>(F95+F96+F97)/4/7</f>
        <v>4.6692857142857145</v>
      </c>
      <c r="H95" s="537">
        <f t="shared" ref="H95:M95" si="20">G95</f>
        <v>4.6692857142857145</v>
      </c>
      <c r="I95" s="537">
        <f t="shared" si="20"/>
        <v>4.6692857142857145</v>
      </c>
      <c r="J95" s="537">
        <f t="shared" si="20"/>
        <v>4.6692857142857145</v>
      </c>
      <c r="K95" s="537">
        <f t="shared" si="20"/>
        <v>4.6692857142857145</v>
      </c>
      <c r="L95" s="537">
        <f t="shared" si="20"/>
        <v>4.6692857142857145</v>
      </c>
      <c r="M95" s="537">
        <f t="shared" si="20"/>
        <v>4.6692857142857145</v>
      </c>
      <c r="N95" s="668">
        <v>7</v>
      </c>
      <c r="O95" s="677" t="s">
        <v>1304</v>
      </c>
      <c r="P95" s="219"/>
      <c r="Q95" s="1"/>
    </row>
    <row r="96" spans="1:17" s="212" customFormat="1" ht="14.1" customHeight="1" x14ac:dyDescent="0.25">
      <c r="A96" s="687"/>
      <c r="B96" s="383">
        <v>109</v>
      </c>
      <c r="C96" s="409" t="s">
        <v>573</v>
      </c>
      <c r="D96" s="409" t="s">
        <v>574</v>
      </c>
      <c r="E96" s="409" t="s">
        <v>1293</v>
      </c>
      <c r="F96" s="410">
        <v>66.180000000000007</v>
      </c>
      <c r="G96" s="670"/>
      <c r="H96" s="670"/>
      <c r="I96" s="670"/>
      <c r="J96" s="670"/>
      <c r="K96" s="670"/>
      <c r="L96" s="670"/>
      <c r="M96" s="670"/>
      <c r="N96" s="673"/>
      <c r="O96" s="678"/>
      <c r="P96" s="219"/>
      <c r="Q96" s="1"/>
    </row>
    <row r="97" spans="1:17" s="212" customFormat="1" ht="14.1" customHeight="1" x14ac:dyDescent="0.25">
      <c r="A97" s="687"/>
      <c r="B97" s="468">
        <v>788</v>
      </c>
      <c r="C97" s="469" t="s">
        <v>981</v>
      </c>
      <c r="D97" s="469" t="s">
        <v>582</v>
      </c>
      <c r="E97" s="470" t="s">
        <v>969</v>
      </c>
      <c r="F97" s="453">
        <v>0.09</v>
      </c>
      <c r="G97" s="670"/>
      <c r="H97" s="670"/>
      <c r="I97" s="670"/>
      <c r="J97" s="670"/>
      <c r="K97" s="670"/>
      <c r="L97" s="670"/>
      <c r="M97" s="670"/>
      <c r="N97" s="673"/>
      <c r="O97" s="678"/>
      <c r="P97" s="219"/>
      <c r="Q97" s="1"/>
    </row>
    <row r="98" spans="1:17" s="212" customFormat="1" ht="14.1" customHeight="1" x14ac:dyDescent="0.25">
      <c r="A98" s="471"/>
      <c r="B98" s="472"/>
      <c r="C98" s="473"/>
      <c r="D98" s="473"/>
      <c r="E98" s="474"/>
      <c r="F98" s="475"/>
      <c r="G98" s="476"/>
      <c r="H98" s="476"/>
      <c r="I98" s="476"/>
      <c r="J98" s="476"/>
      <c r="K98" s="476"/>
      <c r="L98" s="476"/>
      <c r="M98" s="476"/>
      <c r="N98" s="477"/>
      <c r="O98" s="478"/>
      <c r="P98" s="219"/>
      <c r="Q98" s="1"/>
    </row>
    <row r="99" spans="1:17" s="212" customFormat="1" ht="14.1" customHeight="1" x14ac:dyDescent="0.25">
      <c r="A99" s="554">
        <v>60</v>
      </c>
      <c r="B99" s="411">
        <v>109</v>
      </c>
      <c r="C99" s="136" t="s">
        <v>573</v>
      </c>
      <c r="D99" s="136" t="s">
        <v>414</v>
      </c>
      <c r="E99" s="136" t="s">
        <v>1065</v>
      </c>
      <c r="F99" s="391">
        <v>119.39</v>
      </c>
      <c r="G99" s="537">
        <f>(F99+F100+F102)/4/7</f>
        <v>4.2703571428571427</v>
      </c>
      <c r="H99" s="537">
        <f t="shared" ref="H99:M99" si="21">G99</f>
        <v>4.2703571428571427</v>
      </c>
      <c r="I99" s="537">
        <f t="shared" si="21"/>
        <v>4.2703571428571427</v>
      </c>
      <c r="J99" s="537">
        <f t="shared" si="21"/>
        <v>4.2703571428571427</v>
      </c>
      <c r="K99" s="537">
        <f t="shared" si="21"/>
        <v>4.2703571428571427</v>
      </c>
      <c r="L99" s="537">
        <f t="shared" si="21"/>
        <v>4.2703571428571427</v>
      </c>
      <c r="M99" s="537">
        <f t="shared" si="21"/>
        <v>4.2703571428571427</v>
      </c>
      <c r="N99" s="412">
        <v>6</v>
      </c>
      <c r="O99" s="677" t="s">
        <v>1304</v>
      </c>
    </row>
    <row r="100" spans="1:17" s="212" customFormat="1" ht="14.1" customHeight="1" x14ac:dyDescent="0.25">
      <c r="A100" s="687"/>
      <c r="B100" s="411">
        <v>423</v>
      </c>
      <c r="C100" s="136" t="s">
        <v>1066</v>
      </c>
      <c r="D100" s="136" t="s">
        <v>581</v>
      </c>
      <c r="E100" s="136" t="s">
        <v>1067</v>
      </c>
      <c r="F100" s="391">
        <v>0.03</v>
      </c>
      <c r="G100" s="670"/>
      <c r="H100" s="670"/>
      <c r="I100" s="670"/>
      <c r="J100" s="670"/>
      <c r="K100" s="670"/>
      <c r="L100" s="670"/>
      <c r="M100" s="670"/>
      <c r="N100" s="412" t="s">
        <v>580</v>
      </c>
      <c r="O100" s="678"/>
    </row>
    <row r="101" spans="1:17" s="212" customFormat="1" ht="14.1" customHeight="1" x14ac:dyDescent="0.25">
      <c r="A101" s="687"/>
      <c r="B101" s="411">
        <v>777</v>
      </c>
      <c r="C101" s="136" t="s">
        <v>732</v>
      </c>
      <c r="D101" s="136" t="s">
        <v>1068</v>
      </c>
      <c r="E101" s="136" t="s">
        <v>1069</v>
      </c>
      <c r="F101" s="391"/>
      <c r="G101" s="670"/>
      <c r="H101" s="670"/>
      <c r="I101" s="670"/>
      <c r="J101" s="670"/>
      <c r="K101" s="670"/>
      <c r="L101" s="670"/>
      <c r="M101" s="670"/>
      <c r="N101" s="412" t="s">
        <v>580</v>
      </c>
      <c r="O101" s="678"/>
    </row>
    <row r="102" spans="1:17" s="212" customFormat="1" ht="14.1" customHeight="1" x14ac:dyDescent="0.25">
      <c r="A102" s="555"/>
      <c r="B102" s="215">
        <v>1234</v>
      </c>
      <c r="C102" s="183" t="s">
        <v>1070</v>
      </c>
      <c r="D102" s="183"/>
      <c r="E102" s="183" t="s">
        <v>1067</v>
      </c>
      <c r="F102" s="389">
        <v>0.15</v>
      </c>
      <c r="G102" s="538"/>
      <c r="H102" s="538"/>
      <c r="I102" s="538"/>
      <c r="J102" s="538"/>
      <c r="K102" s="538"/>
      <c r="L102" s="538"/>
      <c r="M102" s="538"/>
      <c r="N102" s="479" t="s">
        <v>580</v>
      </c>
      <c r="O102" s="679"/>
    </row>
    <row r="103" spans="1:17" s="212" customFormat="1" ht="14.1" customHeight="1" x14ac:dyDescent="0.25">
      <c r="A103" s="388">
        <v>61</v>
      </c>
      <c r="B103" s="215">
        <v>109</v>
      </c>
      <c r="C103" s="183" t="s">
        <v>573</v>
      </c>
      <c r="D103" s="183" t="s">
        <v>574</v>
      </c>
      <c r="E103" s="183" t="s">
        <v>249</v>
      </c>
      <c r="F103" s="401">
        <v>64.34</v>
      </c>
      <c r="G103" s="537">
        <f>(F103+F104)/4/7</f>
        <v>2.3002499999999997</v>
      </c>
      <c r="H103" s="537">
        <f t="shared" ref="H103:M103" si="22">G103</f>
        <v>2.3002499999999997</v>
      </c>
      <c r="I103" s="537">
        <f t="shared" si="22"/>
        <v>2.3002499999999997</v>
      </c>
      <c r="J103" s="537">
        <f t="shared" si="22"/>
        <v>2.3002499999999997</v>
      </c>
      <c r="K103" s="537">
        <f t="shared" si="22"/>
        <v>2.3002499999999997</v>
      </c>
      <c r="L103" s="537">
        <f t="shared" si="22"/>
        <v>2.3002499999999997</v>
      </c>
      <c r="M103" s="537">
        <f t="shared" si="22"/>
        <v>2.3002499999999997</v>
      </c>
      <c r="N103" s="390">
        <v>6</v>
      </c>
      <c r="O103" s="677" t="s">
        <v>1304</v>
      </c>
      <c r="P103" s="693"/>
    </row>
    <row r="104" spans="1:17" s="212" customFormat="1" ht="14.1" customHeight="1" x14ac:dyDescent="0.25">
      <c r="A104" s="388">
        <v>62</v>
      </c>
      <c r="B104" s="215">
        <v>741</v>
      </c>
      <c r="C104" s="183" t="s">
        <v>250</v>
      </c>
      <c r="D104" s="183" t="s">
        <v>251</v>
      </c>
      <c r="E104" s="183" t="s">
        <v>249</v>
      </c>
      <c r="F104" s="401">
        <v>6.7000000000000004E-2</v>
      </c>
      <c r="G104" s="538"/>
      <c r="H104" s="538"/>
      <c r="I104" s="538"/>
      <c r="J104" s="538"/>
      <c r="K104" s="538"/>
      <c r="L104" s="538"/>
      <c r="M104" s="538"/>
      <c r="N104" s="389" t="s">
        <v>580</v>
      </c>
      <c r="O104" s="679"/>
      <c r="P104" s="693"/>
    </row>
    <row r="105" spans="1:17" s="220" customFormat="1" ht="14.1" customHeight="1" x14ac:dyDescent="0.25">
      <c r="A105" s="388">
        <v>63</v>
      </c>
      <c r="B105" s="411">
        <v>109</v>
      </c>
      <c r="C105" s="392" t="s">
        <v>573</v>
      </c>
      <c r="D105" s="392" t="s">
        <v>414</v>
      </c>
      <c r="E105" s="408" t="s">
        <v>1018</v>
      </c>
      <c r="F105" s="391">
        <v>39.1</v>
      </c>
      <c r="G105" s="366">
        <f>F105/4/7</f>
        <v>1.3964285714285716</v>
      </c>
      <c r="H105" s="366">
        <f>G105</f>
        <v>1.3964285714285716</v>
      </c>
      <c r="I105" s="366">
        <f t="shared" ref="I105:M106" si="23">H105</f>
        <v>1.3964285714285716</v>
      </c>
      <c r="J105" s="366">
        <f t="shared" si="23"/>
        <v>1.3964285714285716</v>
      </c>
      <c r="K105" s="366">
        <f t="shared" si="23"/>
        <v>1.3964285714285716</v>
      </c>
      <c r="L105" s="366">
        <f t="shared" si="23"/>
        <v>1.3964285714285716</v>
      </c>
      <c r="M105" s="366">
        <f t="shared" si="23"/>
        <v>1.3964285714285716</v>
      </c>
      <c r="N105" s="391">
        <v>4</v>
      </c>
      <c r="O105" s="413" t="s">
        <v>1304</v>
      </c>
    </row>
    <row r="106" spans="1:17" s="212" customFormat="1" ht="14.1" customHeight="1" x14ac:dyDescent="0.25">
      <c r="A106" s="388">
        <v>64</v>
      </c>
      <c r="B106" s="411">
        <v>109</v>
      </c>
      <c r="C106" s="392" t="s">
        <v>573</v>
      </c>
      <c r="D106" s="392" t="s">
        <v>414</v>
      </c>
      <c r="E106" s="414" t="s">
        <v>1019</v>
      </c>
      <c r="F106" s="391">
        <v>35.130000000000003</v>
      </c>
      <c r="G106" s="366">
        <f>F106/4/7</f>
        <v>1.2546428571428572</v>
      </c>
      <c r="H106" s="366">
        <f>G106</f>
        <v>1.2546428571428572</v>
      </c>
      <c r="I106" s="366">
        <f t="shared" si="23"/>
        <v>1.2546428571428572</v>
      </c>
      <c r="J106" s="366">
        <f t="shared" si="23"/>
        <v>1.2546428571428572</v>
      </c>
      <c r="K106" s="366">
        <f t="shared" si="23"/>
        <v>1.2546428571428572</v>
      </c>
      <c r="L106" s="366">
        <f t="shared" si="23"/>
        <v>1.2546428571428572</v>
      </c>
      <c r="M106" s="366">
        <f t="shared" si="23"/>
        <v>1.2546428571428572</v>
      </c>
      <c r="N106" s="391">
        <v>4</v>
      </c>
      <c r="O106" s="413" t="s">
        <v>1304</v>
      </c>
    </row>
    <row r="107" spans="1:17" s="212" customFormat="1" ht="14.1" customHeight="1" x14ac:dyDescent="0.25">
      <c r="A107" s="554">
        <v>65</v>
      </c>
      <c r="B107" s="411">
        <v>132</v>
      </c>
      <c r="C107" s="136" t="s">
        <v>636</v>
      </c>
      <c r="D107" s="136" t="s">
        <v>581</v>
      </c>
      <c r="E107" s="136" t="s">
        <v>1034</v>
      </c>
      <c r="F107" s="391">
        <v>0.56000000000000005</v>
      </c>
      <c r="G107" s="683">
        <f>(F107+F108+F109)/4/7</f>
        <v>3.8985714285714286</v>
      </c>
      <c r="H107" s="683">
        <f>G107</f>
        <v>3.8985714285714286</v>
      </c>
      <c r="I107" s="683">
        <f>H107</f>
        <v>3.8985714285714286</v>
      </c>
      <c r="J107" s="683">
        <f>I107</f>
        <v>3.8985714285714286</v>
      </c>
      <c r="K107" s="683">
        <f>J107</f>
        <v>3.8985714285714286</v>
      </c>
      <c r="L107" s="683">
        <f>K107</f>
        <v>3.8985714285714286</v>
      </c>
      <c r="M107" s="683">
        <f>L107</f>
        <v>3.8985714285714286</v>
      </c>
      <c r="N107" s="694">
        <v>6</v>
      </c>
      <c r="O107" s="716" t="s">
        <v>1304</v>
      </c>
    </row>
    <row r="108" spans="1:17" s="212" customFormat="1" ht="14.1" customHeight="1" x14ac:dyDescent="0.25">
      <c r="A108" s="687"/>
      <c r="B108" s="411">
        <v>1428</v>
      </c>
      <c r="C108" s="136" t="s">
        <v>1035</v>
      </c>
      <c r="D108" s="136"/>
      <c r="E108" s="136" t="s">
        <v>1036</v>
      </c>
      <c r="F108" s="391">
        <v>1.82</v>
      </c>
      <c r="G108" s="712"/>
      <c r="H108" s="711"/>
      <c r="I108" s="711"/>
      <c r="J108" s="711"/>
      <c r="K108" s="711"/>
      <c r="L108" s="711"/>
      <c r="M108" s="711"/>
      <c r="N108" s="711"/>
      <c r="O108" s="717"/>
    </row>
    <row r="109" spans="1:17" s="221" customFormat="1" ht="14.1" customHeight="1" x14ac:dyDescent="0.25">
      <c r="A109" s="555"/>
      <c r="B109" s="411">
        <v>109</v>
      </c>
      <c r="C109" s="415" t="s">
        <v>573</v>
      </c>
      <c r="D109" s="415" t="s">
        <v>414</v>
      </c>
      <c r="E109" s="416" t="s">
        <v>1037</v>
      </c>
      <c r="F109" s="391">
        <v>106.78</v>
      </c>
      <c r="G109" s="684"/>
      <c r="H109" s="695"/>
      <c r="I109" s="695"/>
      <c r="J109" s="695"/>
      <c r="K109" s="695"/>
      <c r="L109" s="695"/>
      <c r="M109" s="695"/>
      <c r="N109" s="695"/>
      <c r="O109" s="718"/>
    </row>
    <row r="110" spans="1:17" s="212" customFormat="1" ht="14.1" customHeight="1" x14ac:dyDescent="0.25">
      <c r="A110" s="554">
        <v>66</v>
      </c>
      <c r="B110" s="215">
        <v>109</v>
      </c>
      <c r="C110" s="183" t="s">
        <v>573</v>
      </c>
      <c r="D110" s="183" t="s">
        <v>574</v>
      </c>
      <c r="E110" s="183" t="s">
        <v>1196</v>
      </c>
      <c r="F110" s="213">
        <v>68.66</v>
      </c>
      <c r="G110" s="537">
        <f>(F110+F111+F113+F114)/4/7</f>
        <v>2.4673928571428569</v>
      </c>
      <c r="H110" s="537">
        <f t="shared" ref="H110:M110" si="24">G110</f>
        <v>2.4673928571428569</v>
      </c>
      <c r="I110" s="537">
        <f t="shared" si="24"/>
        <v>2.4673928571428569</v>
      </c>
      <c r="J110" s="537">
        <f t="shared" si="24"/>
        <v>2.4673928571428569</v>
      </c>
      <c r="K110" s="537">
        <f t="shared" si="24"/>
        <v>2.4673928571428569</v>
      </c>
      <c r="L110" s="537">
        <f t="shared" si="24"/>
        <v>2.4673928571428569</v>
      </c>
      <c r="M110" s="537">
        <f t="shared" si="24"/>
        <v>2.4673928571428569</v>
      </c>
      <c r="N110" s="668">
        <v>5</v>
      </c>
      <c r="O110" s="677" t="s">
        <v>1304</v>
      </c>
    </row>
    <row r="111" spans="1:17" s="212" customFormat="1" ht="14.1" customHeight="1" x14ac:dyDescent="0.25">
      <c r="A111" s="687"/>
      <c r="B111" s="215" t="s">
        <v>479</v>
      </c>
      <c r="C111" s="183" t="s">
        <v>480</v>
      </c>
      <c r="D111" s="183" t="s">
        <v>1192</v>
      </c>
      <c r="E111" s="183" t="s">
        <v>1195</v>
      </c>
      <c r="F111" s="213">
        <v>0.309</v>
      </c>
      <c r="G111" s="670"/>
      <c r="H111" s="670"/>
      <c r="I111" s="670"/>
      <c r="J111" s="670"/>
      <c r="K111" s="670"/>
      <c r="L111" s="670"/>
      <c r="M111" s="670"/>
      <c r="N111" s="673"/>
      <c r="O111" s="678"/>
    </row>
    <row r="112" spans="1:17" s="212" customFormat="1" ht="14.1" customHeight="1" x14ac:dyDescent="0.25">
      <c r="A112" s="687"/>
      <c r="B112" s="215">
        <v>777</v>
      </c>
      <c r="C112" s="183" t="s">
        <v>732</v>
      </c>
      <c r="D112" s="183" t="s">
        <v>1197</v>
      </c>
      <c r="E112" s="183" t="s">
        <v>1198</v>
      </c>
      <c r="F112" s="213"/>
      <c r="G112" s="670"/>
      <c r="H112" s="670"/>
      <c r="I112" s="670"/>
      <c r="J112" s="670"/>
      <c r="K112" s="670"/>
      <c r="L112" s="670"/>
      <c r="M112" s="670"/>
      <c r="N112" s="673"/>
      <c r="O112" s="678"/>
    </row>
    <row r="113" spans="1:15" s="212" customFormat="1" ht="14.1" customHeight="1" x14ac:dyDescent="0.25">
      <c r="A113" s="687"/>
      <c r="B113" s="215">
        <v>2172</v>
      </c>
      <c r="C113" s="183" t="s">
        <v>1199</v>
      </c>
      <c r="D113" s="183" t="s">
        <v>581</v>
      </c>
      <c r="E113" s="183" t="s">
        <v>1198</v>
      </c>
      <c r="F113" s="213">
        <v>6.8000000000000005E-2</v>
      </c>
      <c r="G113" s="670"/>
      <c r="H113" s="670"/>
      <c r="I113" s="670"/>
      <c r="J113" s="670"/>
      <c r="K113" s="670"/>
      <c r="L113" s="670"/>
      <c r="M113" s="670"/>
      <c r="N113" s="673"/>
      <c r="O113" s="678"/>
    </row>
    <row r="114" spans="1:15" s="212" customFormat="1" ht="14.1" customHeight="1" x14ac:dyDescent="0.25">
      <c r="A114" s="555"/>
      <c r="B114" s="215">
        <v>175</v>
      </c>
      <c r="C114" s="183" t="s">
        <v>1208</v>
      </c>
      <c r="D114" s="183" t="s">
        <v>581</v>
      </c>
      <c r="E114" s="183" t="s">
        <v>1209</v>
      </c>
      <c r="F114" s="213">
        <v>0.05</v>
      </c>
      <c r="G114" s="538"/>
      <c r="H114" s="538"/>
      <c r="I114" s="538"/>
      <c r="J114" s="538"/>
      <c r="K114" s="538"/>
      <c r="L114" s="538"/>
      <c r="M114" s="538"/>
      <c r="N114" s="669"/>
      <c r="O114" s="679"/>
    </row>
    <row r="115" spans="1:15" s="212" customFormat="1" ht="14.1" customHeight="1" x14ac:dyDescent="0.25">
      <c r="A115" s="388">
        <v>67</v>
      </c>
      <c r="B115" s="215">
        <v>109</v>
      </c>
      <c r="C115" s="183" t="s">
        <v>573</v>
      </c>
      <c r="D115" s="183" t="s">
        <v>574</v>
      </c>
      <c r="E115" s="183" t="s">
        <v>1200</v>
      </c>
      <c r="F115" s="213">
        <v>41.79</v>
      </c>
      <c r="G115" s="213">
        <f>$F115/4/7</f>
        <v>1.4924999999999999</v>
      </c>
      <c r="H115" s="213">
        <f t="shared" ref="H115:M116" si="25">G115</f>
        <v>1.4924999999999999</v>
      </c>
      <c r="I115" s="213">
        <f t="shared" si="25"/>
        <v>1.4924999999999999</v>
      </c>
      <c r="J115" s="213">
        <f t="shared" si="25"/>
        <v>1.4924999999999999</v>
      </c>
      <c r="K115" s="213">
        <f t="shared" si="25"/>
        <v>1.4924999999999999</v>
      </c>
      <c r="L115" s="213">
        <f t="shared" si="25"/>
        <v>1.4924999999999999</v>
      </c>
      <c r="M115" s="213">
        <f t="shared" si="25"/>
        <v>1.4924999999999999</v>
      </c>
      <c r="N115" s="389">
        <v>5</v>
      </c>
      <c r="O115" s="400" t="s">
        <v>1304</v>
      </c>
    </row>
    <row r="116" spans="1:15" s="212" customFormat="1" ht="14.1" customHeight="1" x14ac:dyDescent="0.25">
      <c r="A116" s="554">
        <v>68</v>
      </c>
      <c r="B116" s="411">
        <v>109</v>
      </c>
      <c r="C116" s="136" t="s">
        <v>1073</v>
      </c>
      <c r="D116" s="136" t="s">
        <v>414</v>
      </c>
      <c r="E116" s="136" t="s">
        <v>1073</v>
      </c>
      <c r="F116" s="391">
        <v>62.51</v>
      </c>
      <c r="G116" s="537">
        <f>(F116+F117+F118+F119+F120)/4/7</f>
        <v>2.2991428571428569</v>
      </c>
      <c r="H116" s="537">
        <f t="shared" si="25"/>
        <v>2.2991428571428569</v>
      </c>
      <c r="I116" s="537">
        <f t="shared" si="25"/>
        <v>2.2991428571428569</v>
      </c>
      <c r="J116" s="537">
        <f t="shared" si="25"/>
        <v>2.2991428571428569</v>
      </c>
      <c r="K116" s="537">
        <f t="shared" si="25"/>
        <v>2.2991428571428569</v>
      </c>
      <c r="L116" s="537">
        <f t="shared" si="25"/>
        <v>2.2991428571428569</v>
      </c>
      <c r="M116" s="537">
        <f t="shared" si="25"/>
        <v>2.2991428571428569</v>
      </c>
      <c r="N116" s="668">
        <v>6</v>
      </c>
      <c r="O116" s="716" t="s">
        <v>1304</v>
      </c>
    </row>
    <row r="117" spans="1:15" s="212" customFormat="1" ht="14.1" customHeight="1" x14ac:dyDescent="0.25">
      <c r="A117" s="687"/>
      <c r="B117" s="411">
        <v>38</v>
      </c>
      <c r="C117" s="136" t="s">
        <v>667</v>
      </c>
      <c r="D117" s="136" t="s">
        <v>1074</v>
      </c>
      <c r="E117" s="136" t="s">
        <v>1075</v>
      </c>
      <c r="F117" s="391">
        <v>1</v>
      </c>
      <c r="G117" s="670"/>
      <c r="H117" s="670"/>
      <c r="I117" s="670"/>
      <c r="J117" s="670"/>
      <c r="K117" s="670"/>
      <c r="L117" s="670"/>
      <c r="M117" s="670"/>
      <c r="N117" s="673"/>
      <c r="O117" s="717"/>
    </row>
    <row r="118" spans="1:15" s="212" customFormat="1" ht="14.1" customHeight="1" x14ac:dyDescent="0.25">
      <c r="A118" s="687"/>
      <c r="B118" s="411">
        <v>437</v>
      </c>
      <c r="C118" s="136" t="s">
        <v>1076</v>
      </c>
      <c r="D118" s="136" t="s">
        <v>582</v>
      </c>
      <c r="E118" s="136" t="s">
        <v>1075</v>
      </c>
      <c r="F118" s="391">
        <v>0.28999999999999998</v>
      </c>
      <c r="G118" s="670"/>
      <c r="H118" s="670"/>
      <c r="I118" s="670"/>
      <c r="J118" s="670"/>
      <c r="K118" s="670"/>
      <c r="L118" s="670"/>
      <c r="M118" s="670"/>
      <c r="N118" s="673"/>
      <c r="O118" s="717"/>
    </row>
    <row r="119" spans="1:15" s="212" customFormat="1" ht="14.1" customHeight="1" x14ac:dyDescent="0.25">
      <c r="A119" s="687"/>
      <c r="B119" s="411">
        <v>1212</v>
      </c>
      <c r="C119" s="136" t="s">
        <v>668</v>
      </c>
      <c r="D119" s="136" t="s">
        <v>581</v>
      </c>
      <c r="E119" s="136" t="s">
        <v>1075</v>
      </c>
      <c r="F119" s="391">
        <v>0.22</v>
      </c>
      <c r="G119" s="670"/>
      <c r="H119" s="670"/>
      <c r="I119" s="670"/>
      <c r="J119" s="670"/>
      <c r="K119" s="670"/>
      <c r="L119" s="670"/>
      <c r="M119" s="670"/>
      <c r="N119" s="673"/>
      <c r="O119" s="717"/>
    </row>
    <row r="120" spans="1:15" s="212" customFormat="1" ht="14.1" customHeight="1" x14ac:dyDescent="0.25">
      <c r="A120" s="555"/>
      <c r="B120" s="411">
        <v>2682</v>
      </c>
      <c r="C120" s="136" t="s">
        <v>1077</v>
      </c>
      <c r="D120" s="136" t="s">
        <v>579</v>
      </c>
      <c r="E120" s="136" t="s">
        <v>1078</v>
      </c>
      <c r="F120" s="391">
        <v>0.35599999999999998</v>
      </c>
      <c r="G120" s="538"/>
      <c r="H120" s="538"/>
      <c r="I120" s="538"/>
      <c r="J120" s="538"/>
      <c r="K120" s="538"/>
      <c r="L120" s="538"/>
      <c r="M120" s="538"/>
      <c r="N120" s="669"/>
      <c r="O120" s="718"/>
    </row>
    <row r="121" spans="1:15" s="212" customFormat="1" ht="14.1" customHeight="1" x14ac:dyDescent="0.25">
      <c r="A121" s="368">
        <v>69</v>
      </c>
      <c r="B121" s="411">
        <v>109</v>
      </c>
      <c r="C121" s="136" t="s">
        <v>573</v>
      </c>
      <c r="D121" s="136" t="s">
        <v>414</v>
      </c>
      <c r="E121" s="136" t="s">
        <v>1079</v>
      </c>
      <c r="F121" s="391">
        <v>62.51</v>
      </c>
      <c r="G121" s="213">
        <f>F121/4/6</f>
        <v>2.6045833333333333</v>
      </c>
      <c r="H121" s="213">
        <f t="shared" ref="H121:L122" si="26">G121</f>
        <v>2.6045833333333333</v>
      </c>
      <c r="I121" s="213">
        <f t="shared" si="26"/>
        <v>2.6045833333333333</v>
      </c>
      <c r="J121" s="213">
        <f t="shared" si="26"/>
        <v>2.6045833333333333</v>
      </c>
      <c r="K121" s="213">
        <f t="shared" si="26"/>
        <v>2.6045833333333333</v>
      </c>
      <c r="L121" s="213">
        <f t="shared" si="26"/>
        <v>2.6045833333333333</v>
      </c>
      <c r="M121" s="417">
        <v>5</v>
      </c>
      <c r="N121" s="389">
        <v>5</v>
      </c>
      <c r="O121" s="418" t="s">
        <v>1304</v>
      </c>
    </row>
    <row r="122" spans="1:15" s="212" customFormat="1" ht="14.1" customHeight="1" x14ac:dyDescent="0.25">
      <c r="A122" s="720">
        <v>70</v>
      </c>
      <c r="B122" s="215">
        <v>109</v>
      </c>
      <c r="C122" s="183" t="s">
        <v>573</v>
      </c>
      <c r="D122" s="183" t="s">
        <v>574</v>
      </c>
      <c r="E122" s="183" t="s">
        <v>760</v>
      </c>
      <c r="F122" s="213">
        <v>47.62</v>
      </c>
      <c r="G122" s="719">
        <f>(F122+F123+F124)/4/7</f>
        <v>2.7849642857142856</v>
      </c>
      <c r="H122" s="719">
        <f t="shared" si="26"/>
        <v>2.7849642857142856</v>
      </c>
      <c r="I122" s="719">
        <f t="shared" si="26"/>
        <v>2.7849642857142856</v>
      </c>
      <c r="J122" s="719">
        <f t="shared" si="26"/>
        <v>2.7849642857142856</v>
      </c>
      <c r="K122" s="719">
        <f t="shared" si="26"/>
        <v>2.7849642857142856</v>
      </c>
      <c r="L122" s="719">
        <f t="shared" si="26"/>
        <v>2.7849642857142856</v>
      </c>
      <c r="M122" s="719">
        <f>L122</f>
        <v>2.7849642857142856</v>
      </c>
      <c r="N122" s="721">
        <v>3</v>
      </c>
      <c r="O122" s="724" t="s">
        <v>1304</v>
      </c>
    </row>
    <row r="123" spans="1:15" s="212" customFormat="1" ht="14.1" customHeight="1" x14ac:dyDescent="0.25">
      <c r="A123" s="720"/>
      <c r="B123" s="215">
        <v>2934</v>
      </c>
      <c r="C123" s="183" t="s">
        <v>546</v>
      </c>
      <c r="D123" s="183" t="s">
        <v>581</v>
      </c>
      <c r="E123" s="183" t="s">
        <v>760</v>
      </c>
      <c r="F123" s="213">
        <v>1.9E-2</v>
      </c>
      <c r="G123" s="719"/>
      <c r="H123" s="719"/>
      <c r="I123" s="719"/>
      <c r="J123" s="719"/>
      <c r="K123" s="719"/>
      <c r="L123" s="719"/>
      <c r="M123" s="719"/>
      <c r="N123" s="721"/>
      <c r="O123" s="724"/>
    </row>
    <row r="124" spans="1:15" s="212" customFormat="1" ht="14.1" customHeight="1" x14ac:dyDescent="0.25">
      <c r="A124" s="720"/>
      <c r="B124" s="215">
        <v>109</v>
      </c>
      <c r="C124" s="183" t="s">
        <v>573</v>
      </c>
      <c r="D124" s="183" t="s">
        <v>574</v>
      </c>
      <c r="E124" s="183" t="s">
        <v>762</v>
      </c>
      <c r="F124" s="213">
        <v>30.34</v>
      </c>
      <c r="G124" s="719"/>
      <c r="H124" s="719"/>
      <c r="I124" s="719"/>
      <c r="J124" s="719"/>
      <c r="K124" s="719"/>
      <c r="L124" s="719"/>
      <c r="M124" s="719"/>
      <c r="N124" s="721"/>
      <c r="O124" s="724"/>
    </row>
    <row r="125" spans="1:15" s="212" customFormat="1" ht="14.1" customHeight="1" x14ac:dyDescent="0.25">
      <c r="A125" s="687">
        <v>71</v>
      </c>
      <c r="B125" s="215">
        <v>109</v>
      </c>
      <c r="C125" s="183" t="s">
        <v>573</v>
      </c>
      <c r="D125" s="183" t="s">
        <v>574</v>
      </c>
      <c r="E125" s="183" t="s">
        <v>761</v>
      </c>
      <c r="F125" s="213">
        <v>24.87</v>
      </c>
      <c r="G125" s="537">
        <f>(F126+F125)/4/7</f>
        <v>3.6182142857142856</v>
      </c>
      <c r="H125" s="537">
        <f t="shared" ref="H125:M125" si="27">G125</f>
        <v>3.6182142857142856</v>
      </c>
      <c r="I125" s="537">
        <f t="shared" si="27"/>
        <v>3.6182142857142856</v>
      </c>
      <c r="J125" s="537">
        <f t="shared" si="27"/>
        <v>3.6182142857142856</v>
      </c>
      <c r="K125" s="537">
        <f t="shared" si="27"/>
        <v>3.6182142857142856</v>
      </c>
      <c r="L125" s="537">
        <f t="shared" si="27"/>
        <v>3.6182142857142856</v>
      </c>
      <c r="M125" s="537">
        <f t="shared" si="27"/>
        <v>3.6182142857142856</v>
      </c>
      <c r="N125" s="668">
        <v>4</v>
      </c>
      <c r="O125" s="725" t="s">
        <v>1304</v>
      </c>
    </row>
    <row r="126" spans="1:15" s="212" customFormat="1" ht="14.1" customHeight="1" x14ac:dyDescent="0.25">
      <c r="A126" s="555"/>
      <c r="B126" s="215">
        <v>109</v>
      </c>
      <c r="C126" s="183" t="s">
        <v>573</v>
      </c>
      <c r="D126" s="183" t="s">
        <v>574</v>
      </c>
      <c r="E126" s="183" t="s">
        <v>382</v>
      </c>
      <c r="F126" s="213">
        <v>76.44</v>
      </c>
      <c r="G126" s="538"/>
      <c r="H126" s="538"/>
      <c r="I126" s="538"/>
      <c r="J126" s="538"/>
      <c r="K126" s="538"/>
      <c r="L126" s="538"/>
      <c r="M126" s="538"/>
      <c r="N126" s="669"/>
      <c r="O126" s="726"/>
    </row>
    <row r="127" spans="1:15" s="212" customFormat="1" ht="14.1" customHeight="1" x14ac:dyDescent="0.25">
      <c r="A127" s="554">
        <v>72</v>
      </c>
      <c r="B127" s="215">
        <v>109</v>
      </c>
      <c r="C127" s="183" t="s">
        <v>573</v>
      </c>
      <c r="D127" s="183" t="s">
        <v>574</v>
      </c>
      <c r="E127" s="183" t="s">
        <v>379</v>
      </c>
      <c r="F127" s="213">
        <v>23.436</v>
      </c>
      <c r="G127" s="537">
        <f>(F127+F128)/4/7</f>
        <v>1.7450714285714284</v>
      </c>
      <c r="H127" s="537">
        <f t="shared" ref="H127:M127" si="28">G127</f>
        <v>1.7450714285714284</v>
      </c>
      <c r="I127" s="537">
        <f t="shared" si="28"/>
        <v>1.7450714285714284</v>
      </c>
      <c r="J127" s="537">
        <f t="shared" si="28"/>
        <v>1.7450714285714284</v>
      </c>
      <c r="K127" s="537">
        <f t="shared" si="28"/>
        <v>1.7450714285714284</v>
      </c>
      <c r="L127" s="537">
        <f t="shared" si="28"/>
        <v>1.7450714285714284</v>
      </c>
      <c r="M127" s="537">
        <f t="shared" si="28"/>
        <v>1.7450714285714284</v>
      </c>
      <c r="N127" s="668">
        <v>6</v>
      </c>
      <c r="O127" s="677" t="s">
        <v>1304</v>
      </c>
    </row>
    <row r="128" spans="1:15" s="212" customFormat="1" ht="14.1" customHeight="1" x14ac:dyDescent="0.25">
      <c r="A128" s="555"/>
      <c r="B128" s="215">
        <v>109</v>
      </c>
      <c r="C128" s="183" t="s">
        <v>573</v>
      </c>
      <c r="D128" s="183" t="s">
        <v>574</v>
      </c>
      <c r="E128" s="183" t="s">
        <v>380</v>
      </c>
      <c r="F128" s="213">
        <v>25.425999999999998</v>
      </c>
      <c r="G128" s="538"/>
      <c r="H128" s="538"/>
      <c r="I128" s="538"/>
      <c r="J128" s="538"/>
      <c r="K128" s="538"/>
      <c r="L128" s="538"/>
      <c r="M128" s="538"/>
      <c r="N128" s="669"/>
      <c r="O128" s="679"/>
    </row>
    <row r="129" spans="1:16" s="212" customFormat="1" ht="14.1" customHeight="1" x14ac:dyDescent="0.25">
      <c r="A129" s="554">
        <v>73</v>
      </c>
      <c r="B129" s="215">
        <v>109</v>
      </c>
      <c r="C129" s="183" t="s">
        <v>573</v>
      </c>
      <c r="D129" s="183" t="s">
        <v>574</v>
      </c>
      <c r="E129" s="183" t="s">
        <v>381</v>
      </c>
      <c r="F129" s="213">
        <v>25.308</v>
      </c>
      <c r="G129" s="537">
        <f>(F129+F130)/4/7</f>
        <v>1.8633214285714286</v>
      </c>
      <c r="H129" s="537">
        <f t="shared" ref="H129:M129" si="29">G129</f>
        <v>1.8633214285714286</v>
      </c>
      <c r="I129" s="537">
        <f t="shared" si="29"/>
        <v>1.8633214285714286</v>
      </c>
      <c r="J129" s="537">
        <f t="shared" si="29"/>
        <v>1.8633214285714286</v>
      </c>
      <c r="K129" s="537">
        <f t="shared" si="29"/>
        <v>1.8633214285714286</v>
      </c>
      <c r="L129" s="537">
        <f t="shared" si="29"/>
        <v>1.8633214285714286</v>
      </c>
      <c r="M129" s="537">
        <f t="shared" si="29"/>
        <v>1.8633214285714286</v>
      </c>
      <c r="N129" s="668">
        <v>4</v>
      </c>
      <c r="O129" s="677" t="s">
        <v>1304</v>
      </c>
    </row>
    <row r="130" spans="1:16" s="212" customFormat="1" ht="14.1" customHeight="1" x14ac:dyDescent="0.25">
      <c r="A130" s="555"/>
      <c r="B130" s="215">
        <v>109</v>
      </c>
      <c r="C130" s="183" t="s">
        <v>573</v>
      </c>
      <c r="D130" s="183" t="s">
        <v>574</v>
      </c>
      <c r="E130" s="183" t="s">
        <v>383</v>
      </c>
      <c r="F130" s="213">
        <v>26.864999999999998</v>
      </c>
      <c r="G130" s="538"/>
      <c r="H130" s="538"/>
      <c r="I130" s="538"/>
      <c r="J130" s="538"/>
      <c r="K130" s="538"/>
      <c r="L130" s="538"/>
      <c r="M130" s="538"/>
      <c r="N130" s="669"/>
      <c r="O130" s="679"/>
    </row>
    <row r="131" spans="1:16" s="212" customFormat="1" ht="14.1" customHeight="1" x14ac:dyDescent="0.25">
      <c r="A131" s="388">
        <v>74</v>
      </c>
      <c r="B131" s="215">
        <v>109</v>
      </c>
      <c r="C131" s="183" t="s">
        <v>573</v>
      </c>
      <c r="D131" s="183" t="s">
        <v>574</v>
      </c>
      <c r="E131" s="183" t="s">
        <v>153</v>
      </c>
      <c r="F131" s="213">
        <v>138.30000000000001</v>
      </c>
      <c r="G131" s="213">
        <f t="shared" ref="G131:G136" si="30">F131/4/7</f>
        <v>4.9392857142857149</v>
      </c>
      <c r="H131" s="213">
        <f t="shared" ref="H131:M133" si="31">G131</f>
        <v>4.9392857142857149</v>
      </c>
      <c r="I131" s="213">
        <f t="shared" si="31"/>
        <v>4.9392857142857149</v>
      </c>
      <c r="J131" s="213">
        <f t="shared" si="31"/>
        <v>4.9392857142857149</v>
      </c>
      <c r="K131" s="213">
        <f t="shared" si="31"/>
        <v>4.9392857142857149</v>
      </c>
      <c r="L131" s="213">
        <f t="shared" si="31"/>
        <v>4.9392857142857149</v>
      </c>
      <c r="M131" s="213">
        <f t="shared" si="31"/>
        <v>4.9392857142857149</v>
      </c>
      <c r="N131" s="389">
        <v>7</v>
      </c>
      <c r="O131" s="400" t="s">
        <v>1382</v>
      </c>
    </row>
    <row r="132" spans="1:16" s="212" customFormat="1" ht="14.1" customHeight="1" x14ac:dyDescent="0.25">
      <c r="A132" s="368">
        <v>75</v>
      </c>
      <c r="B132" s="411">
        <v>109</v>
      </c>
      <c r="C132" s="136" t="s">
        <v>573</v>
      </c>
      <c r="D132" s="136" t="s">
        <v>414</v>
      </c>
      <c r="E132" s="136" t="s">
        <v>1080</v>
      </c>
      <c r="F132" s="391">
        <v>52.73</v>
      </c>
      <c r="G132" s="213">
        <f t="shared" si="30"/>
        <v>1.8832142857142855</v>
      </c>
      <c r="H132" s="213">
        <f t="shared" si="31"/>
        <v>1.8832142857142855</v>
      </c>
      <c r="I132" s="213">
        <f t="shared" si="31"/>
        <v>1.8832142857142855</v>
      </c>
      <c r="J132" s="213">
        <f t="shared" si="31"/>
        <v>1.8832142857142855</v>
      </c>
      <c r="K132" s="213">
        <f t="shared" si="31"/>
        <v>1.8832142857142855</v>
      </c>
      <c r="L132" s="213">
        <f t="shared" si="31"/>
        <v>1.8832142857142855</v>
      </c>
      <c r="M132" s="213">
        <f t="shared" si="31"/>
        <v>1.8832142857142855</v>
      </c>
      <c r="N132" s="389">
        <v>4</v>
      </c>
      <c r="O132" s="400" t="s">
        <v>1304</v>
      </c>
    </row>
    <row r="133" spans="1:16" s="212" customFormat="1" ht="14.1" customHeight="1" x14ac:dyDescent="0.25">
      <c r="A133" s="388">
        <v>76</v>
      </c>
      <c r="B133" s="411">
        <v>109</v>
      </c>
      <c r="C133" s="136" t="s">
        <v>573</v>
      </c>
      <c r="D133" s="136" t="s">
        <v>414</v>
      </c>
      <c r="E133" s="136" t="s">
        <v>1302</v>
      </c>
      <c r="F133" s="391">
        <v>91.12</v>
      </c>
      <c r="G133" s="213">
        <f t="shared" si="30"/>
        <v>3.2542857142857144</v>
      </c>
      <c r="H133" s="213">
        <f t="shared" si="31"/>
        <v>3.2542857142857144</v>
      </c>
      <c r="I133" s="213">
        <f t="shared" si="31"/>
        <v>3.2542857142857144</v>
      </c>
      <c r="J133" s="213">
        <f t="shared" si="31"/>
        <v>3.2542857142857144</v>
      </c>
      <c r="K133" s="213">
        <f t="shared" si="31"/>
        <v>3.2542857142857144</v>
      </c>
      <c r="L133" s="213">
        <f t="shared" si="31"/>
        <v>3.2542857142857144</v>
      </c>
      <c r="M133" s="213">
        <f t="shared" si="31"/>
        <v>3.2542857142857144</v>
      </c>
      <c r="N133" s="389">
        <v>3</v>
      </c>
      <c r="O133" s="400" t="s">
        <v>1304</v>
      </c>
    </row>
    <row r="134" spans="1:16" s="212" customFormat="1" ht="14.1" customHeight="1" x14ac:dyDescent="0.25">
      <c r="A134" s="368">
        <v>77</v>
      </c>
      <c r="B134" s="420">
        <v>109</v>
      </c>
      <c r="C134" s="395" t="s">
        <v>573</v>
      </c>
      <c r="D134" s="395" t="s">
        <v>574</v>
      </c>
      <c r="E134" s="183" t="s">
        <v>194</v>
      </c>
      <c r="F134" s="401">
        <v>47.26</v>
      </c>
      <c r="G134" s="401">
        <f t="shared" si="30"/>
        <v>1.6878571428571427</v>
      </c>
      <c r="H134" s="401">
        <f>G134</f>
        <v>1.6878571428571427</v>
      </c>
      <c r="I134" s="401">
        <f t="shared" ref="I134:M135" si="32">H134</f>
        <v>1.6878571428571427</v>
      </c>
      <c r="J134" s="401">
        <f t="shared" si="32"/>
        <v>1.6878571428571427</v>
      </c>
      <c r="K134" s="401">
        <f t="shared" si="32"/>
        <v>1.6878571428571427</v>
      </c>
      <c r="L134" s="401">
        <f t="shared" si="32"/>
        <v>1.6878571428571427</v>
      </c>
      <c r="M134" s="401">
        <f t="shared" si="32"/>
        <v>1.6878571428571427</v>
      </c>
      <c r="N134" s="389">
        <v>4</v>
      </c>
      <c r="O134" s="400" t="s">
        <v>1304</v>
      </c>
    </row>
    <row r="135" spans="1:16" s="212" customFormat="1" ht="14.1" customHeight="1" x14ac:dyDescent="0.25">
      <c r="A135" s="388">
        <v>78</v>
      </c>
      <c r="B135" s="420">
        <v>109</v>
      </c>
      <c r="C135" s="395" t="s">
        <v>573</v>
      </c>
      <c r="D135" s="395" t="s">
        <v>574</v>
      </c>
      <c r="E135" s="183" t="s">
        <v>195</v>
      </c>
      <c r="F135" s="401">
        <v>72.13</v>
      </c>
      <c r="G135" s="401">
        <f t="shared" si="30"/>
        <v>2.5760714285714283</v>
      </c>
      <c r="H135" s="401">
        <f>G135</f>
        <v>2.5760714285714283</v>
      </c>
      <c r="I135" s="401">
        <f t="shared" si="32"/>
        <v>2.5760714285714283</v>
      </c>
      <c r="J135" s="401">
        <f t="shared" si="32"/>
        <v>2.5760714285714283</v>
      </c>
      <c r="K135" s="401">
        <f t="shared" si="32"/>
        <v>2.5760714285714283</v>
      </c>
      <c r="L135" s="401">
        <f t="shared" si="32"/>
        <v>2.5760714285714283</v>
      </c>
      <c r="M135" s="401">
        <f t="shared" si="32"/>
        <v>2.5760714285714283</v>
      </c>
      <c r="N135" s="389">
        <v>9</v>
      </c>
      <c r="O135" s="400" t="s">
        <v>1382</v>
      </c>
    </row>
    <row r="136" spans="1:16" s="212" customFormat="1" ht="14.1" customHeight="1" x14ac:dyDescent="0.25">
      <c r="A136" s="368">
        <v>79</v>
      </c>
      <c r="B136" s="420">
        <v>109</v>
      </c>
      <c r="C136" s="395" t="s">
        <v>573</v>
      </c>
      <c r="D136" s="395" t="s">
        <v>574</v>
      </c>
      <c r="E136" s="183" t="s">
        <v>690</v>
      </c>
      <c r="F136" s="401">
        <v>53.73</v>
      </c>
      <c r="G136" s="401">
        <f t="shared" si="30"/>
        <v>1.9189285714285713</v>
      </c>
      <c r="H136" s="401">
        <f>G136</f>
        <v>1.9189285714285713</v>
      </c>
      <c r="I136" s="401">
        <f>H136</f>
        <v>1.9189285714285713</v>
      </c>
      <c r="J136" s="401">
        <f>I136</f>
        <v>1.9189285714285713</v>
      </c>
      <c r="K136" s="401">
        <f>J136</f>
        <v>1.9189285714285713</v>
      </c>
      <c r="L136" s="401">
        <f>K136</f>
        <v>1.9189285714285713</v>
      </c>
      <c r="M136" s="401">
        <f>L136</f>
        <v>1.9189285714285713</v>
      </c>
      <c r="N136" s="389">
        <v>2</v>
      </c>
      <c r="O136" s="400" t="s">
        <v>1304</v>
      </c>
    </row>
    <row r="137" spans="1:16" s="212" customFormat="1" ht="14.1" customHeight="1" x14ac:dyDescent="0.25">
      <c r="A137" s="554">
        <v>80</v>
      </c>
      <c r="B137" s="411">
        <v>109</v>
      </c>
      <c r="C137" s="136" t="s">
        <v>573</v>
      </c>
      <c r="D137" s="136" t="s">
        <v>414</v>
      </c>
      <c r="E137" s="136" t="s">
        <v>1082</v>
      </c>
      <c r="F137" s="391">
        <v>81.99</v>
      </c>
      <c r="G137" s="537">
        <f>(F137+F138+F139+F140)/4/7</f>
        <v>5.0321785714285712</v>
      </c>
      <c r="H137" s="537">
        <f t="shared" ref="H137:M137" si="33">G137</f>
        <v>5.0321785714285712</v>
      </c>
      <c r="I137" s="537">
        <f t="shared" si="33"/>
        <v>5.0321785714285712</v>
      </c>
      <c r="J137" s="537">
        <f t="shared" si="33"/>
        <v>5.0321785714285712</v>
      </c>
      <c r="K137" s="537">
        <f t="shared" si="33"/>
        <v>5.0321785714285712</v>
      </c>
      <c r="L137" s="537">
        <f t="shared" si="33"/>
        <v>5.0321785714285712</v>
      </c>
      <c r="M137" s="537">
        <f t="shared" si="33"/>
        <v>5.0321785714285712</v>
      </c>
      <c r="N137" s="713">
        <v>5</v>
      </c>
      <c r="O137" s="716" t="s">
        <v>1304</v>
      </c>
    </row>
    <row r="138" spans="1:16" s="212" customFormat="1" ht="14.1" customHeight="1" x14ac:dyDescent="0.25">
      <c r="A138" s="687"/>
      <c r="B138" s="411">
        <v>2916</v>
      </c>
      <c r="C138" s="136" t="s">
        <v>528</v>
      </c>
      <c r="D138" s="136"/>
      <c r="E138" s="136" t="s">
        <v>901</v>
      </c>
      <c r="F138" s="391">
        <v>0.1</v>
      </c>
      <c r="G138" s="670"/>
      <c r="H138" s="670"/>
      <c r="I138" s="670"/>
      <c r="J138" s="670"/>
      <c r="K138" s="670"/>
      <c r="L138" s="670"/>
      <c r="M138" s="670"/>
      <c r="N138" s="714"/>
      <c r="O138" s="717"/>
    </row>
    <row r="139" spans="1:16" s="212" customFormat="1" ht="14.1" customHeight="1" x14ac:dyDescent="0.25">
      <c r="A139" s="687"/>
      <c r="B139" s="411">
        <v>109</v>
      </c>
      <c r="C139" s="136" t="s">
        <v>573</v>
      </c>
      <c r="D139" s="136" t="s">
        <v>414</v>
      </c>
      <c r="E139" s="136" t="s">
        <v>1087</v>
      </c>
      <c r="F139" s="391">
        <v>58.7</v>
      </c>
      <c r="G139" s="670"/>
      <c r="H139" s="670"/>
      <c r="I139" s="670"/>
      <c r="J139" s="670"/>
      <c r="K139" s="670"/>
      <c r="L139" s="670"/>
      <c r="M139" s="670"/>
      <c r="N139" s="714"/>
      <c r="O139" s="717"/>
    </row>
    <row r="140" spans="1:16" s="212" customFormat="1" ht="14.1" customHeight="1" x14ac:dyDescent="0.25">
      <c r="A140" s="555"/>
      <c r="B140" s="411">
        <v>2592</v>
      </c>
      <c r="C140" s="136" t="s">
        <v>1088</v>
      </c>
      <c r="D140" s="136" t="s">
        <v>1089</v>
      </c>
      <c r="E140" s="136" t="s">
        <v>1087</v>
      </c>
      <c r="F140" s="391">
        <v>0.111</v>
      </c>
      <c r="G140" s="538"/>
      <c r="H140" s="538"/>
      <c r="I140" s="538"/>
      <c r="J140" s="538"/>
      <c r="K140" s="538"/>
      <c r="L140" s="538"/>
      <c r="M140" s="538"/>
      <c r="N140" s="715"/>
      <c r="O140" s="718"/>
    </row>
    <row r="141" spans="1:16" s="212" customFormat="1" ht="14.1" customHeight="1" x14ac:dyDescent="0.25">
      <c r="A141" s="388">
        <v>81</v>
      </c>
      <c r="B141" s="420">
        <v>109</v>
      </c>
      <c r="C141" s="395" t="s">
        <v>573</v>
      </c>
      <c r="D141" s="395" t="s">
        <v>574</v>
      </c>
      <c r="E141" s="183" t="s">
        <v>1303</v>
      </c>
      <c r="F141" s="401">
        <v>83.12</v>
      </c>
      <c r="G141" s="401">
        <f>F141/4/7</f>
        <v>2.9685714285714289</v>
      </c>
      <c r="H141" s="401">
        <f t="shared" ref="H141:M142" si="34">G141</f>
        <v>2.9685714285714289</v>
      </c>
      <c r="I141" s="401">
        <f t="shared" si="34"/>
        <v>2.9685714285714289</v>
      </c>
      <c r="J141" s="401">
        <f t="shared" si="34"/>
        <v>2.9685714285714289</v>
      </c>
      <c r="K141" s="401">
        <f t="shared" si="34"/>
        <v>2.9685714285714289</v>
      </c>
      <c r="L141" s="401">
        <f t="shared" si="34"/>
        <v>2.9685714285714289</v>
      </c>
      <c r="M141" s="401">
        <f t="shared" si="34"/>
        <v>2.9685714285714289</v>
      </c>
      <c r="N141" s="389">
        <v>4</v>
      </c>
      <c r="O141" s="400" t="s">
        <v>1304</v>
      </c>
    </row>
    <row r="142" spans="1:16" s="212" customFormat="1" ht="14.1" customHeight="1" x14ac:dyDescent="0.25">
      <c r="A142" s="388">
        <v>82</v>
      </c>
      <c r="B142" s="215">
        <v>109</v>
      </c>
      <c r="C142" s="395" t="s">
        <v>573</v>
      </c>
      <c r="D142" s="395" t="s">
        <v>574</v>
      </c>
      <c r="E142" s="409" t="s">
        <v>433</v>
      </c>
      <c r="F142" s="213">
        <v>36</v>
      </c>
      <c r="G142" s="213">
        <f>F142/4/7</f>
        <v>1.2857142857142858</v>
      </c>
      <c r="H142" s="213">
        <f>G142</f>
        <v>1.2857142857142858</v>
      </c>
      <c r="I142" s="213">
        <f t="shared" si="34"/>
        <v>1.2857142857142858</v>
      </c>
      <c r="J142" s="213">
        <f t="shared" si="34"/>
        <v>1.2857142857142858</v>
      </c>
      <c r="K142" s="213">
        <f t="shared" si="34"/>
        <v>1.2857142857142858</v>
      </c>
      <c r="L142" s="213">
        <f t="shared" si="34"/>
        <v>1.2857142857142858</v>
      </c>
      <c r="M142" s="213">
        <f t="shared" si="34"/>
        <v>1.2857142857142858</v>
      </c>
      <c r="N142" s="389">
        <v>2</v>
      </c>
      <c r="O142" s="400" t="s">
        <v>1304</v>
      </c>
      <c r="P142" s="1"/>
    </row>
    <row r="143" spans="1:16" s="212" customFormat="1" ht="14.1" customHeight="1" x14ac:dyDescent="0.25">
      <c r="A143" s="388">
        <v>83</v>
      </c>
      <c r="B143" s="215">
        <v>109</v>
      </c>
      <c r="C143" s="395" t="s">
        <v>573</v>
      </c>
      <c r="D143" s="395" t="s">
        <v>574</v>
      </c>
      <c r="E143" s="409" t="s">
        <v>434</v>
      </c>
      <c r="F143" s="213">
        <v>37.68</v>
      </c>
      <c r="G143" s="213">
        <f>F143/4/7</f>
        <v>1.3457142857142856</v>
      </c>
      <c r="H143" s="213">
        <f>G143</f>
        <v>1.3457142857142856</v>
      </c>
      <c r="I143" s="213">
        <f t="shared" ref="I143:M144" si="35">H143</f>
        <v>1.3457142857142856</v>
      </c>
      <c r="J143" s="213">
        <f t="shared" si="35"/>
        <v>1.3457142857142856</v>
      </c>
      <c r="K143" s="213">
        <f t="shared" si="35"/>
        <v>1.3457142857142856</v>
      </c>
      <c r="L143" s="213">
        <f t="shared" si="35"/>
        <v>1.3457142857142856</v>
      </c>
      <c r="M143" s="213">
        <f t="shared" si="35"/>
        <v>1.3457142857142856</v>
      </c>
      <c r="N143" s="389">
        <v>2</v>
      </c>
      <c r="O143" s="400" t="s">
        <v>1304</v>
      </c>
      <c r="P143" s="1"/>
    </row>
    <row r="144" spans="1:16" s="212" customFormat="1" ht="14.1" customHeight="1" x14ac:dyDescent="0.25">
      <c r="A144" s="554">
        <v>84</v>
      </c>
      <c r="B144" s="215">
        <v>109</v>
      </c>
      <c r="C144" s="395" t="s">
        <v>573</v>
      </c>
      <c r="D144" s="395" t="s">
        <v>574</v>
      </c>
      <c r="E144" s="395" t="s">
        <v>58</v>
      </c>
      <c r="F144" s="213">
        <v>12.05</v>
      </c>
      <c r="G144" s="537">
        <f>(F144+F145)/4/7</f>
        <v>0.46071428571428574</v>
      </c>
      <c r="H144" s="537">
        <f>G144</f>
        <v>0.46071428571428574</v>
      </c>
      <c r="I144" s="537">
        <f t="shared" si="35"/>
        <v>0.46071428571428574</v>
      </c>
      <c r="J144" s="537">
        <f t="shared" si="35"/>
        <v>0.46071428571428574</v>
      </c>
      <c r="K144" s="537">
        <f t="shared" si="35"/>
        <v>0.46071428571428574</v>
      </c>
      <c r="L144" s="537">
        <f t="shared" si="35"/>
        <v>0.46071428571428574</v>
      </c>
      <c r="M144" s="537">
        <f t="shared" si="35"/>
        <v>0.46071428571428574</v>
      </c>
      <c r="N144" s="668">
        <v>3</v>
      </c>
      <c r="O144" s="722" t="s">
        <v>584</v>
      </c>
      <c r="P144" s="1"/>
    </row>
    <row r="145" spans="1:16" s="212" customFormat="1" ht="14.1" customHeight="1" x14ac:dyDescent="0.25">
      <c r="A145" s="555"/>
      <c r="B145" s="383" t="s">
        <v>59</v>
      </c>
      <c r="C145" s="409" t="s">
        <v>60</v>
      </c>
      <c r="D145" s="421" t="s">
        <v>744</v>
      </c>
      <c r="E145" s="409" t="s">
        <v>58</v>
      </c>
      <c r="F145" s="410">
        <v>0.85</v>
      </c>
      <c r="G145" s="538"/>
      <c r="H145" s="538"/>
      <c r="I145" s="538"/>
      <c r="J145" s="538"/>
      <c r="K145" s="538"/>
      <c r="L145" s="538"/>
      <c r="M145" s="538"/>
      <c r="N145" s="669"/>
      <c r="O145" s="723"/>
      <c r="P145" s="1"/>
    </row>
    <row r="146" spans="1:16" s="212" customFormat="1" ht="14.1" customHeight="1" x14ac:dyDescent="0.25">
      <c r="A146" s="388">
        <v>85</v>
      </c>
      <c r="B146" s="420">
        <v>109</v>
      </c>
      <c r="C146" s="395" t="s">
        <v>573</v>
      </c>
      <c r="D146" s="395" t="s">
        <v>574</v>
      </c>
      <c r="E146" s="183" t="s">
        <v>365</v>
      </c>
      <c r="F146" s="401">
        <v>71.84</v>
      </c>
      <c r="G146" s="401">
        <f>F146/4/7</f>
        <v>2.5657142857142858</v>
      </c>
      <c r="H146" s="422">
        <f t="shared" ref="H146:M148" si="36">G146</f>
        <v>2.5657142857142858</v>
      </c>
      <c r="I146" s="422">
        <f t="shared" si="36"/>
        <v>2.5657142857142858</v>
      </c>
      <c r="J146" s="422">
        <f t="shared" si="36"/>
        <v>2.5657142857142858</v>
      </c>
      <c r="K146" s="422">
        <f t="shared" si="36"/>
        <v>2.5657142857142858</v>
      </c>
      <c r="L146" s="422">
        <f t="shared" si="36"/>
        <v>2.5657142857142858</v>
      </c>
      <c r="M146" s="422">
        <f t="shared" si="36"/>
        <v>2.5657142857142858</v>
      </c>
      <c r="N146" s="423">
        <v>4</v>
      </c>
      <c r="O146" s="424" t="s">
        <v>584</v>
      </c>
    </row>
    <row r="147" spans="1:16" ht="14.1" customHeight="1" x14ac:dyDescent="0.25">
      <c r="A147" s="388">
        <v>86</v>
      </c>
      <c r="B147" s="215">
        <v>109</v>
      </c>
      <c r="C147" s="183" t="s">
        <v>573</v>
      </c>
      <c r="D147" s="183" t="s">
        <v>574</v>
      </c>
      <c r="E147" s="425" t="s">
        <v>1133</v>
      </c>
      <c r="F147" s="426">
        <v>52.8</v>
      </c>
      <c r="G147" s="427" t="s">
        <v>1312</v>
      </c>
      <c r="H147" s="428" t="str">
        <f t="shared" si="36"/>
        <v>-</v>
      </c>
      <c r="I147" s="428" t="str">
        <f t="shared" si="36"/>
        <v>-</v>
      </c>
      <c r="J147" s="428" t="str">
        <f t="shared" si="36"/>
        <v>-</v>
      </c>
      <c r="K147" s="428" t="str">
        <f t="shared" si="36"/>
        <v>-</v>
      </c>
      <c r="L147" s="428" t="str">
        <f t="shared" si="36"/>
        <v>-</v>
      </c>
      <c r="M147" s="366">
        <f>F147/4/7</f>
        <v>1.8857142857142857</v>
      </c>
      <c r="N147" s="391">
        <v>2</v>
      </c>
      <c r="O147" s="451" t="s">
        <v>1392</v>
      </c>
    </row>
    <row r="148" spans="1:16" ht="14.1" customHeight="1" x14ac:dyDescent="0.25">
      <c r="A148" s="554">
        <v>87</v>
      </c>
      <c r="B148" s="215">
        <v>109</v>
      </c>
      <c r="C148" s="396" t="s">
        <v>573</v>
      </c>
      <c r="D148" s="396" t="s">
        <v>574</v>
      </c>
      <c r="E148" s="429" t="s">
        <v>1120</v>
      </c>
      <c r="F148" s="426">
        <v>105.08</v>
      </c>
      <c r="G148" s="683" t="s">
        <v>1312</v>
      </c>
      <c r="H148" s="683" t="str">
        <f t="shared" si="36"/>
        <v>-</v>
      </c>
      <c r="I148" s="683" t="str">
        <f t="shared" si="36"/>
        <v>-</v>
      </c>
      <c r="J148" s="683" t="str">
        <f t="shared" si="36"/>
        <v>-</v>
      </c>
      <c r="K148" s="683" t="str">
        <f t="shared" si="36"/>
        <v>-</v>
      </c>
      <c r="L148" s="683" t="str">
        <f t="shared" si="36"/>
        <v>-</v>
      </c>
      <c r="M148" s="683">
        <f>(F148+F149)/4/7</f>
        <v>3.7542857142857144</v>
      </c>
      <c r="N148" s="391">
        <v>2</v>
      </c>
      <c r="O148" s="685" t="s">
        <v>1313</v>
      </c>
    </row>
    <row r="149" spans="1:16" ht="14.1" customHeight="1" x14ac:dyDescent="0.25">
      <c r="A149" s="555"/>
      <c r="B149" s="215">
        <v>2723</v>
      </c>
      <c r="C149" s="396" t="s">
        <v>1138</v>
      </c>
      <c r="D149" s="396" t="s">
        <v>582</v>
      </c>
      <c r="E149" s="429" t="s">
        <v>1120</v>
      </c>
      <c r="F149" s="426">
        <v>0.04</v>
      </c>
      <c r="G149" s="684"/>
      <c r="H149" s="684"/>
      <c r="I149" s="684"/>
      <c r="J149" s="684"/>
      <c r="K149" s="684"/>
      <c r="L149" s="684"/>
      <c r="M149" s="684"/>
      <c r="N149" s="391" t="s">
        <v>580</v>
      </c>
      <c r="O149" s="686"/>
    </row>
    <row r="150" spans="1:16" ht="14.1" customHeight="1" x14ac:dyDescent="0.25">
      <c r="A150" s="388">
        <v>88</v>
      </c>
      <c r="B150" s="407">
        <v>109</v>
      </c>
      <c r="C150" s="183" t="s">
        <v>573</v>
      </c>
      <c r="D150" s="183" t="s">
        <v>574</v>
      </c>
      <c r="E150" s="183" t="s">
        <v>869</v>
      </c>
      <c r="F150" s="401">
        <v>72</v>
      </c>
      <c r="G150" s="401" t="s">
        <v>1312</v>
      </c>
      <c r="H150" s="401" t="s">
        <v>1312</v>
      </c>
      <c r="I150" s="401" t="s">
        <v>1312</v>
      </c>
      <c r="J150" s="401" t="s">
        <v>1312</v>
      </c>
      <c r="K150" s="401" t="s">
        <v>1312</v>
      </c>
      <c r="L150" s="401" t="s">
        <v>1312</v>
      </c>
      <c r="M150" s="401">
        <f>F150/4/7</f>
        <v>2.5714285714285716</v>
      </c>
      <c r="N150" s="423">
        <v>4</v>
      </c>
      <c r="O150" s="451" t="s">
        <v>1322</v>
      </c>
    </row>
    <row r="151" spans="1:16" ht="14.1" customHeight="1" x14ac:dyDescent="0.25">
      <c r="A151" s="430">
        <v>89</v>
      </c>
      <c r="B151" s="431">
        <v>109</v>
      </c>
      <c r="C151" s="384" t="s">
        <v>573</v>
      </c>
      <c r="D151" s="384" t="s">
        <v>877</v>
      </c>
      <c r="E151" s="186" t="s">
        <v>88</v>
      </c>
      <c r="F151" s="431">
        <v>12.38</v>
      </c>
      <c r="G151" s="431">
        <f>F151/4/7</f>
        <v>0.44214285714285717</v>
      </c>
      <c r="H151" s="431">
        <f t="shared" ref="H151:M151" si="37">G151</f>
        <v>0.44214285714285717</v>
      </c>
      <c r="I151" s="431">
        <f t="shared" si="37"/>
        <v>0.44214285714285717</v>
      </c>
      <c r="J151" s="431">
        <f t="shared" si="37"/>
        <v>0.44214285714285717</v>
      </c>
      <c r="K151" s="431">
        <f t="shared" si="37"/>
        <v>0.44214285714285717</v>
      </c>
      <c r="L151" s="431">
        <f t="shared" si="37"/>
        <v>0.44214285714285717</v>
      </c>
      <c r="M151" s="431">
        <f t="shared" si="37"/>
        <v>0.44214285714285717</v>
      </c>
      <c r="N151" s="431">
        <v>4</v>
      </c>
      <c r="O151" s="432" t="s">
        <v>1329</v>
      </c>
    </row>
    <row r="152" spans="1:16" ht="14.1" customHeight="1" x14ac:dyDescent="0.25">
      <c r="A152" s="388">
        <v>90</v>
      </c>
      <c r="B152" s="674">
        <v>600</v>
      </c>
      <c r="C152" s="677" t="s">
        <v>400</v>
      </c>
      <c r="D152" s="677" t="s">
        <v>67</v>
      </c>
      <c r="E152" s="395" t="s">
        <v>387</v>
      </c>
      <c r="F152" s="680">
        <v>210</v>
      </c>
      <c r="G152" s="537"/>
      <c r="H152" s="537">
        <f>F152/4/3</f>
        <v>17.5</v>
      </c>
      <c r="I152" s="537"/>
      <c r="J152" s="537">
        <f>H152</f>
        <v>17.5</v>
      </c>
      <c r="K152" s="537"/>
      <c r="L152" s="537">
        <f>J152</f>
        <v>17.5</v>
      </c>
      <c r="M152" s="537"/>
      <c r="N152" s="668">
        <v>38</v>
      </c>
      <c r="O152" s="677" t="s">
        <v>584</v>
      </c>
      <c r="P152" s="15"/>
    </row>
    <row r="153" spans="1:16" ht="14.1" customHeight="1" x14ac:dyDescent="0.25">
      <c r="A153" s="430">
        <v>91</v>
      </c>
      <c r="B153" s="675"/>
      <c r="C153" s="678"/>
      <c r="D153" s="678"/>
      <c r="E153" s="395" t="s">
        <v>388</v>
      </c>
      <c r="F153" s="681"/>
      <c r="G153" s="670"/>
      <c r="H153" s="670"/>
      <c r="I153" s="670"/>
      <c r="J153" s="670"/>
      <c r="K153" s="670"/>
      <c r="L153" s="670"/>
      <c r="M153" s="670"/>
      <c r="N153" s="673"/>
      <c r="O153" s="678"/>
      <c r="P153" s="15"/>
    </row>
    <row r="154" spans="1:16" ht="14.1" customHeight="1" x14ac:dyDescent="0.25">
      <c r="A154" s="388">
        <v>92</v>
      </c>
      <c r="B154" s="675"/>
      <c r="C154" s="678"/>
      <c r="D154" s="678"/>
      <c r="E154" s="395" t="s">
        <v>389</v>
      </c>
      <c r="F154" s="681"/>
      <c r="G154" s="670"/>
      <c r="H154" s="670"/>
      <c r="I154" s="670"/>
      <c r="J154" s="670"/>
      <c r="K154" s="670"/>
      <c r="L154" s="670"/>
      <c r="M154" s="670"/>
      <c r="N154" s="673"/>
      <c r="O154" s="678"/>
      <c r="P154" s="15"/>
    </row>
    <row r="155" spans="1:16" ht="14.1" customHeight="1" x14ac:dyDescent="0.25">
      <c r="A155" s="430">
        <v>93</v>
      </c>
      <c r="B155" s="675"/>
      <c r="C155" s="678"/>
      <c r="D155" s="678"/>
      <c r="E155" s="395" t="s">
        <v>390</v>
      </c>
      <c r="F155" s="681"/>
      <c r="G155" s="670"/>
      <c r="H155" s="670"/>
      <c r="I155" s="670"/>
      <c r="J155" s="670"/>
      <c r="K155" s="670"/>
      <c r="L155" s="670"/>
      <c r="M155" s="670"/>
      <c r="N155" s="673"/>
      <c r="O155" s="678"/>
      <c r="P155" s="15"/>
    </row>
    <row r="156" spans="1:16" ht="14.1" customHeight="1" x14ac:dyDescent="0.25">
      <c r="A156" s="388">
        <v>94</v>
      </c>
      <c r="B156" s="675"/>
      <c r="C156" s="678"/>
      <c r="D156" s="678"/>
      <c r="E156" s="395" t="s">
        <v>391</v>
      </c>
      <c r="F156" s="681"/>
      <c r="G156" s="670"/>
      <c r="H156" s="670"/>
      <c r="I156" s="670"/>
      <c r="J156" s="670"/>
      <c r="K156" s="670"/>
      <c r="L156" s="670"/>
      <c r="M156" s="670"/>
      <c r="N156" s="673"/>
      <c r="O156" s="678"/>
      <c r="P156" s="15"/>
    </row>
    <row r="157" spans="1:16" ht="14.1" customHeight="1" x14ac:dyDescent="0.25">
      <c r="A157" s="430">
        <v>95</v>
      </c>
      <c r="B157" s="675"/>
      <c r="C157" s="678"/>
      <c r="D157" s="678"/>
      <c r="E157" s="395" t="s">
        <v>392</v>
      </c>
      <c r="F157" s="681"/>
      <c r="G157" s="670"/>
      <c r="H157" s="670"/>
      <c r="I157" s="670"/>
      <c r="J157" s="670"/>
      <c r="K157" s="670"/>
      <c r="L157" s="670"/>
      <c r="M157" s="670"/>
      <c r="N157" s="673"/>
      <c r="O157" s="678"/>
      <c r="P157" s="15"/>
    </row>
    <row r="158" spans="1:16" ht="14.1" customHeight="1" x14ac:dyDescent="0.25">
      <c r="A158" s="388">
        <v>96</v>
      </c>
      <c r="B158" s="675"/>
      <c r="C158" s="678"/>
      <c r="D158" s="678"/>
      <c r="E158" s="395" t="s">
        <v>393</v>
      </c>
      <c r="F158" s="681"/>
      <c r="G158" s="670"/>
      <c r="H158" s="670"/>
      <c r="I158" s="670"/>
      <c r="J158" s="670"/>
      <c r="K158" s="670"/>
      <c r="L158" s="670"/>
      <c r="M158" s="670"/>
      <c r="N158" s="673"/>
      <c r="O158" s="678"/>
      <c r="P158" s="15"/>
    </row>
    <row r="159" spans="1:16" ht="14.1" customHeight="1" x14ac:dyDescent="0.25">
      <c r="A159" s="430">
        <v>97</v>
      </c>
      <c r="B159" s="675"/>
      <c r="C159" s="678"/>
      <c r="D159" s="678"/>
      <c r="E159" s="395" t="s">
        <v>394</v>
      </c>
      <c r="F159" s="681"/>
      <c r="G159" s="670"/>
      <c r="H159" s="670"/>
      <c r="I159" s="670"/>
      <c r="J159" s="670"/>
      <c r="K159" s="670"/>
      <c r="L159" s="670"/>
      <c r="M159" s="670"/>
      <c r="N159" s="673"/>
      <c r="O159" s="678"/>
      <c r="P159" s="15"/>
    </row>
    <row r="160" spans="1:16" ht="14.1" customHeight="1" x14ac:dyDescent="0.25">
      <c r="A160" s="388">
        <v>98</v>
      </c>
      <c r="B160" s="675"/>
      <c r="C160" s="678"/>
      <c r="D160" s="678"/>
      <c r="E160" s="395" t="s">
        <v>395</v>
      </c>
      <c r="F160" s="681"/>
      <c r="G160" s="670"/>
      <c r="H160" s="670"/>
      <c r="I160" s="670"/>
      <c r="J160" s="670"/>
      <c r="K160" s="670"/>
      <c r="L160" s="670"/>
      <c r="M160" s="670"/>
      <c r="N160" s="673"/>
      <c r="O160" s="678"/>
      <c r="P160" s="15"/>
    </row>
    <row r="161" spans="1:16" ht="14.1" customHeight="1" x14ac:dyDescent="0.25">
      <c r="A161" s="430">
        <v>99</v>
      </c>
      <c r="B161" s="675"/>
      <c r="C161" s="678"/>
      <c r="D161" s="678"/>
      <c r="E161" s="395" t="s">
        <v>396</v>
      </c>
      <c r="F161" s="681"/>
      <c r="G161" s="670"/>
      <c r="H161" s="670"/>
      <c r="I161" s="670"/>
      <c r="J161" s="670"/>
      <c r="K161" s="670"/>
      <c r="L161" s="670"/>
      <c r="M161" s="670"/>
      <c r="N161" s="673"/>
      <c r="O161" s="678"/>
      <c r="P161" s="15"/>
    </row>
    <row r="162" spans="1:16" ht="14.1" customHeight="1" x14ac:dyDescent="0.25">
      <c r="A162" s="388">
        <v>100</v>
      </c>
      <c r="B162" s="675"/>
      <c r="C162" s="678"/>
      <c r="D162" s="678"/>
      <c r="E162" s="395" t="s">
        <v>397</v>
      </c>
      <c r="F162" s="681"/>
      <c r="G162" s="670"/>
      <c r="H162" s="670"/>
      <c r="I162" s="670"/>
      <c r="J162" s="670"/>
      <c r="K162" s="670"/>
      <c r="L162" s="670"/>
      <c r="M162" s="670"/>
      <c r="N162" s="673"/>
      <c r="O162" s="678"/>
      <c r="P162" s="15"/>
    </row>
    <row r="163" spans="1:16" ht="14.1" customHeight="1" x14ac:dyDescent="0.25">
      <c r="A163" s="430">
        <v>101</v>
      </c>
      <c r="B163" s="676"/>
      <c r="C163" s="679"/>
      <c r="D163" s="679"/>
      <c r="E163" s="395" t="s">
        <v>398</v>
      </c>
      <c r="F163" s="682"/>
      <c r="G163" s="538"/>
      <c r="H163" s="538"/>
      <c r="I163" s="538"/>
      <c r="J163" s="538"/>
      <c r="K163" s="538"/>
      <c r="L163" s="538"/>
      <c r="M163" s="538"/>
      <c r="N163" s="669"/>
      <c r="O163" s="679"/>
      <c r="P163" s="15"/>
    </row>
    <row r="164" spans="1:16" ht="14.1" customHeight="1" x14ac:dyDescent="0.25">
      <c r="A164" s="388">
        <v>102</v>
      </c>
      <c r="B164" s="215">
        <v>600</v>
      </c>
      <c r="C164" s="395" t="s">
        <v>630</v>
      </c>
      <c r="D164" s="395" t="s">
        <v>631</v>
      </c>
      <c r="E164" s="395" t="s">
        <v>248</v>
      </c>
      <c r="F164" s="433">
        <v>24</v>
      </c>
      <c r="G164" s="213">
        <v>1</v>
      </c>
      <c r="H164" s="213">
        <v>1</v>
      </c>
      <c r="I164" s="213">
        <v>1</v>
      </c>
      <c r="J164" s="213">
        <v>1</v>
      </c>
      <c r="K164" s="213">
        <v>1</v>
      </c>
      <c r="L164" s="213">
        <v>1</v>
      </c>
      <c r="M164" s="213"/>
      <c r="N164" s="389">
        <v>4</v>
      </c>
      <c r="O164" s="396" t="s">
        <v>629</v>
      </c>
      <c r="P164" s="15"/>
    </row>
    <row r="165" spans="1:16" ht="14.1" customHeight="1" x14ac:dyDescent="0.25">
      <c r="A165" s="430">
        <v>103</v>
      </c>
      <c r="B165" s="215">
        <v>109</v>
      </c>
      <c r="C165" s="395" t="s">
        <v>573</v>
      </c>
      <c r="D165" s="395" t="s">
        <v>574</v>
      </c>
      <c r="E165" s="395" t="s">
        <v>421</v>
      </c>
      <c r="F165" s="433">
        <v>6.6</v>
      </c>
      <c r="G165" s="213"/>
      <c r="H165" s="213">
        <f>$F165/4/3</f>
        <v>0.54999999999999993</v>
      </c>
      <c r="I165" s="213"/>
      <c r="J165" s="213">
        <f>$F165/4/3</f>
        <v>0.54999999999999993</v>
      </c>
      <c r="K165" s="213"/>
      <c r="L165" s="213">
        <f>$F165/4/3</f>
        <v>0.54999999999999993</v>
      </c>
      <c r="M165" s="213"/>
      <c r="N165" s="389">
        <v>1</v>
      </c>
      <c r="O165" s="396" t="s">
        <v>584</v>
      </c>
      <c r="P165" s="15"/>
    </row>
    <row r="166" spans="1:16" ht="14.1" customHeight="1" x14ac:dyDescent="0.25">
      <c r="A166" s="388">
        <v>104</v>
      </c>
      <c r="B166" s="215">
        <v>109</v>
      </c>
      <c r="C166" s="395" t="s">
        <v>573</v>
      </c>
      <c r="D166" s="395" t="s">
        <v>574</v>
      </c>
      <c r="E166" s="395" t="s">
        <v>243</v>
      </c>
      <c r="F166" s="433">
        <v>57.74</v>
      </c>
      <c r="G166" s="213">
        <f>$F166/4/3</f>
        <v>4.8116666666666665</v>
      </c>
      <c r="H166" s="213"/>
      <c r="I166" s="213">
        <f>$F166/4/3</f>
        <v>4.8116666666666665</v>
      </c>
      <c r="J166" s="213"/>
      <c r="K166" s="213">
        <f>$F166/4/3</f>
        <v>4.8116666666666665</v>
      </c>
      <c r="L166" s="213"/>
      <c r="M166" s="213"/>
      <c r="N166" s="389">
        <v>5</v>
      </c>
      <c r="O166" s="396" t="s">
        <v>584</v>
      </c>
      <c r="P166" s="15"/>
    </row>
    <row r="167" spans="1:16" ht="14.1" customHeight="1" x14ac:dyDescent="0.25">
      <c r="A167" s="430">
        <v>105</v>
      </c>
      <c r="B167" s="215">
        <v>109</v>
      </c>
      <c r="C167" s="395" t="s">
        <v>573</v>
      </c>
      <c r="D167" s="395" t="s">
        <v>574</v>
      </c>
      <c r="E167" s="395" t="s">
        <v>1344</v>
      </c>
      <c r="F167" s="433">
        <v>76.180000000000007</v>
      </c>
      <c r="G167" s="213">
        <f>$F167/4/3</f>
        <v>6.3483333333333336</v>
      </c>
      <c r="H167" s="213"/>
      <c r="I167" s="213">
        <f>$F167/4/3</f>
        <v>6.3483333333333336</v>
      </c>
      <c r="J167" s="213"/>
      <c r="K167" s="213">
        <f>$F167/4/3</f>
        <v>6.3483333333333336</v>
      </c>
      <c r="L167" s="213"/>
      <c r="M167" s="213"/>
      <c r="N167" s="389">
        <v>4</v>
      </c>
      <c r="O167" s="396" t="s">
        <v>584</v>
      </c>
      <c r="P167" s="15"/>
    </row>
    <row r="168" spans="1:16" ht="14.1" customHeight="1" x14ac:dyDescent="0.25">
      <c r="A168" s="388">
        <v>106</v>
      </c>
      <c r="B168" s="215">
        <v>109</v>
      </c>
      <c r="C168" s="395" t="s">
        <v>573</v>
      </c>
      <c r="D168" s="395" t="s">
        <v>574</v>
      </c>
      <c r="E168" s="395" t="s">
        <v>541</v>
      </c>
      <c r="F168" s="433">
        <v>23.12</v>
      </c>
      <c r="G168" s="213">
        <f>$F168/4/3</f>
        <v>1.9266666666666667</v>
      </c>
      <c r="H168" s="213"/>
      <c r="I168" s="213">
        <f>$F168/4/3</f>
        <v>1.9266666666666667</v>
      </c>
      <c r="J168" s="213"/>
      <c r="K168" s="213">
        <f>$F168/4/3</f>
        <v>1.9266666666666667</v>
      </c>
      <c r="L168" s="213"/>
      <c r="M168" s="213"/>
      <c r="N168" s="389">
        <v>3</v>
      </c>
      <c r="O168" s="396" t="s">
        <v>584</v>
      </c>
      <c r="P168" s="15"/>
    </row>
    <row r="169" spans="1:16" ht="14.1" customHeight="1" x14ac:dyDescent="0.25">
      <c r="A169" s="430">
        <v>107</v>
      </c>
      <c r="B169" s="215">
        <v>109</v>
      </c>
      <c r="C169" s="395" t="s">
        <v>573</v>
      </c>
      <c r="D169" s="395" t="s">
        <v>574</v>
      </c>
      <c r="E169" s="395" t="s">
        <v>399</v>
      </c>
      <c r="F169" s="433">
        <v>22.02</v>
      </c>
      <c r="G169" s="213">
        <f>$F169/4/3</f>
        <v>1.835</v>
      </c>
      <c r="H169" s="213"/>
      <c r="I169" s="213">
        <f>$F169/4/3</f>
        <v>1.835</v>
      </c>
      <c r="J169" s="213"/>
      <c r="K169" s="213">
        <f>$F169/4/3</f>
        <v>1.835</v>
      </c>
      <c r="L169" s="434"/>
      <c r="M169" s="213"/>
      <c r="N169" s="389">
        <v>3</v>
      </c>
      <c r="O169" s="396" t="s">
        <v>584</v>
      </c>
      <c r="P169" s="15"/>
    </row>
    <row r="170" spans="1:16" ht="14.1" customHeight="1" x14ac:dyDescent="0.25">
      <c r="A170" s="388">
        <v>108</v>
      </c>
      <c r="B170" s="215">
        <v>109</v>
      </c>
      <c r="C170" s="395" t="s">
        <v>573</v>
      </c>
      <c r="D170" s="395" t="s">
        <v>574</v>
      </c>
      <c r="E170" s="395" t="s">
        <v>1242</v>
      </c>
      <c r="F170" s="433" t="s">
        <v>1244</v>
      </c>
      <c r="G170" s="213">
        <v>1.44</v>
      </c>
      <c r="H170" s="213"/>
      <c r="I170" s="213">
        <f>G170</f>
        <v>1.44</v>
      </c>
      <c r="J170" s="213"/>
      <c r="K170" s="213">
        <f>I170</f>
        <v>1.44</v>
      </c>
      <c r="L170" s="213"/>
      <c r="M170" s="213"/>
      <c r="N170" s="389">
        <v>4</v>
      </c>
      <c r="O170" s="396" t="s">
        <v>584</v>
      </c>
      <c r="P170" s="15"/>
    </row>
    <row r="171" spans="1:16" ht="14.1" customHeight="1" x14ac:dyDescent="0.25">
      <c r="A171" s="430">
        <v>109</v>
      </c>
      <c r="B171" s="215">
        <v>109</v>
      </c>
      <c r="C171" s="395" t="s">
        <v>573</v>
      </c>
      <c r="D171" s="395" t="s">
        <v>574</v>
      </c>
      <c r="E171" s="395" t="s">
        <v>1243</v>
      </c>
      <c r="F171" s="433">
        <v>31.46</v>
      </c>
      <c r="G171" s="213">
        <f>$F171/4/3</f>
        <v>2.6216666666666666</v>
      </c>
      <c r="H171" s="213"/>
      <c r="I171" s="213">
        <f>$F171/4/3</f>
        <v>2.6216666666666666</v>
      </c>
      <c r="J171" s="213"/>
      <c r="K171" s="213">
        <f>$F171/4/3</f>
        <v>2.6216666666666666</v>
      </c>
      <c r="L171" s="213"/>
      <c r="M171" s="213"/>
      <c r="N171" s="389">
        <v>4</v>
      </c>
      <c r="O171" s="396" t="s">
        <v>584</v>
      </c>
      <c r="P171" s="15"/>
    </row>
    <row r="172" spans="1:16" ht="14.1" customHeight="1" x14ac:dyDescent="0.25">
      <c r="A172" s="388">
        <v>110</v>
      </c>
      <c r="B172" s="215">
        <v>109</v>
      </c>
      <c r="C172" s="395" t="s">
        <v>573</v>
      </c>
      <c r="D172" s="395" t="s">
        <v>574</v>
      </c>
      <c r="E172" s="395" t="s">
        <v>1317</v>
      </c>
      <c r="F172" s="433">
        <v>27</v>
      </c>
      <c r="G172" s="213">
        <f>$F172/4/3</f>
        <v>2.25</v>
      </c>
      <c r="H172" s="213"/>
      <c r="I172" s="213">
        <f>$F172/4/3</f>
        <v>2.25</v>
      </c>
      <c r="J172" s="213"/>
      <c r="K172" s="213">
        <f>$F172/4/3</f>
        <v>2.25</v>
      </c>
      <c r="L172" s="213"/>
      <c r="M172" s="213"/>
      <c r="N172" s="389">
        <v>4</v>
      </c>
      <c r="O172" s="396" t="s">
        <v>584</v>
      </c>
      <c r="P172" s="15"/>
    </row>
    <row r="173" spans="1:16" ht="14.1" customHeight="1" x14ac:dyDescent="0.25">
      <c r="A173" s="430">
        <v>111</v>
      </c>
      <c r="B173" s="215">
        <v>109</v>
      </c>
      <c r="C173" s="395" t="s">
        <v>573</v>
      </c>
      <c r="D173" s="395" t="s">
        <v>574</v>
      </c>
      <c r="E173" s="395" t="s">
        <v>1318</v>
      </c>
      <c r="F173" s="433">
        <v>29</v>
      </c>
      <c r="G173" s="213">
        <f>$F173/4/3</f>
        <v>2.4166666666666665</v>
      </c>
      <c r="H173" s="213"/>
      <c r="I173" s="213">
        <f>$F173/4/3</f>
        <v>2.4166666666666665</v>
      </c>
      <c r="J173" s="213"/>
      <c r="K173" s="213">
        <f>$F173/4/3</f>
        <v>2.4166666666666665</v>
      </c>
      <c r="L173" s="213"/>
      <c r="M173" s="213"/>
      <c r="N173" s="389">
        <v>4</v>
      </c>
      <c r="O173" s="396" t="s">
        <v>584</v>
      </c>
      <c r="P173" s="15"/>
    </row>
    <row r="174" spans="1:16" ht="14.1" customHeight="1" x14ac:dyDescent="0.25">
      <c r="A174" s="388">
        <v>112</v>
      </c>
      <c r="B174" s="215">
        <v>109</v>
      </c>
      <c r="C174" s="395" t="s">
        <v>573</v>
      </c>
      <c r="D174" s="395" t="s">
        <v>574</v>
      </c>
      <c r="E174" s="395" t="s">
        <v>1319</v>
      </c>
      <c r="F174" s="433">
        <v>31.84</v>
      </c>
      <c r="G174" s="213">
        <f>$F174/4/3</f>
        <v>2.6533333333333333</v>
      </c>
      <c r="H174" s="213"/>
      <c r="I174" s="213">
        <f>$F174/4/3</f>
        <v>2.6533333333333333</v>
      </c>
      <c r="J174" s="213"/>
      <c r="K174" s="213">
        <f>$F174/4/3</f>
        <v>2.6533333333333333</v>
      </c>
      <c r="L174" s="213"/>
      <c r="M174" s="213"/>
      <c r="N174" s="389">
        <v>4</v>
      </c>
      <c r="O174" s="396" t="s">
        <v>584</v>
      </c>
      <c r="P174" s="15"/>
    </row>
    <row r="175" spans="1:16" ht="14.1" customHeight="1" x14ac:dyDescent="0.25">
      <c r="A175" s="430">
        <v>113</v>
      </c>
      <c r="B175" s="391">
        <v>600</v>
      </c>
      <c r="C175" s="183" t="s">
        <v>630</v>
      </c>
      <c r="D175" s="183" t="s">
        <v>631</v>
      </c>
      <c r="E175" s="183" t="s">
        <v>843</v>
      </c>
      <c r="F175" s="213">
        <v>28.5</v>
      </c>
      <c r="G175" s="537"/>
      <c r="H175" s="537">
        <f>(F175+F176)/4/3</f>
        <v>2.3913333333333333</v>
      </c>
      <c r="I175" s="537"/>
      <c r="J175" s="537">
        <f>H175</f>
        <v>2.3913333333333333</v>
      </c>
      <c r="K175" s="537"/>
      <c r="L175" s="537">
        <f>H175</f>
        <v>2.3913333333333333</v>
      </c>
      <c r="M175" s="213"/>
      <c r="N175" s="668">
        <v>31</v>
      </c>
      <c r="O175" s="677" t="s">
        <v>584</v>
      </c>
    </row>
    <row r="176" spans="1:16" ht="14.1" customHeight="1" x14ac:dyDescent="0.25">
      <c r="A176" s="388">
        <v>114</v>
      </c>
      <c r="B176" s="423">
        <v>1974</v>
      </c>
      <c r="C176" s="183" t="s">
        <v>844</v>
      </c>
      <c r="D176" s="183" t="s">
        <v>581</v>
      </c>
      <c r="E176" s="183" t="s">
        <v>845</v>
      </c>
      <c r="F176" s="213">
        <v>0.19600000000000001</v>
      </c>
      <c r="G176" s="538"/>
      <c r="H176" s="538"/>
      <c r="I176" s="538"/>
      <c r="J176" s="538"/>
      <c r="K176" s="538"/>
      <c r="L176" s="538"/>
      <c r="M176" s="213"/>
      <c r="N176" s="669"/>
      <c r="O176" s="679"/>
    </row>
    <row r="177" spans="1:16" ht="14.1" customHeight="1" x14ac:dyDescent="0.25">
      <c r="A177" s="388">
        <v>115</v>
      </c>
      <c r="B177" s="404">
        <v>600</v>
      </c>
      <c r="C177" s="136" t="s">
        <v>625</v>
      </c>
      <c r="D177" s="136" t="s">
        <v>626</v>
      </c>
      <c r="E177" s="136" t="s">
        <v>627</v>
      </c>
      <c r="F177" s="391">
        <v>3.93</v>
      </c>
      <c r="G177" s="435"/>
      <c r="H177" s="435"/>
      <c r="I177" s="435">
        <v>7.5</v>
      </c>
      <c r="J177" s="435"/>
      <c r="K177" s="435"/>
      <c r="L177" s="435"/>
      <c r="M177" s="435"/>
      <c r="N177" s="417">
        <v>10</v>
      </c>
      <c r="O177" s="419" t="s">
        <v>616</v>
      </c>
    </row>
    <row r="178" spans="1:16" ht="14.1" customHeight="1" x14ac:dyDescent="0.25">
      <c r="A178" s="430">
        <v>116</v>
      </c>
      <c r="B178" s="404">
        <v>2653</v>
      </c>
      <c r="C178" s="136" t="s">
        <v>998</v>
      </c>
      <c r="D178" s="136" t="s">
        <v>684</v>
      </c>
      <c r="E178" s="136" t="s">
        <v>999</v>
      </c>
      <c r="F178" s="391">
        <v>7.8739999999999997</v>
      </c>
      <c r="G178" s="435"/>
      <c r="H178" s="435"/>
      <c r="I178" s="435">
        <v>1.97</v>
      </c>
      <c r="J178" s="435"/>
      <c r="K178" s="435"/>
      <c r="L178" s="435"/>
      <c r="M178" s="435"/>
      <c r="N178" s="417">
        <v>2</v>
      </c>
      <c r="O178" s="419" t="s">
        <v>616</v>
      </c>
    </row>
    <row r="179" spans="1:16" ht="14.1" customHeight="1" x14ac:dyDescent="0.25">
      <c r="A179" s="388">
        <v>117</v>
      </c>
      <c r="B179" s="404">
        <v>109</v>
      </c>
      <c r="C179" s="136" t="s">
        <v>573</v>
      </c>
      <c r="D179" s="136" t="s">
        <v>414</v>
      </c>
      <c r="E179" s="136" t="s">
        <v>1102</v>
      </c>
      <c r="F179" s="391">
        <v>76.48</v>
      </c>
      <c r="G179" s="366">
        <f>F179/4/5</f>
        <v>3.8240000000000003</v>
      </c>
      <c r="H179" s="366">
        <f>G179</f>
        <v>3.8240000000000003</v>
      </c>
      <c r="I179" s="366">
        <f>H179</f>
        <v>3.8240000000000003</v>
      </c>
      <c r="J179" s="366">
        <f>I179</f>
        <v>3.8240000000000003</v>
      </c>
      <c r="K179" s="366">
        <f>J179</f>
        <v>3.8240000000000003</v>
      </c>
      <c r="L179" s="366"/>
      <c r="M179" s="366"/>
      <c r="N179" s="417">
        <v>5</v>
      </c>
      <c r="O179" s="392" t="s">
        <v>575</v>
      </c>
    </row>
    <row r="180" spans="1:16" ht="14.1" customHeight="1" x14ac:dyDescent="0.25">
      <c r="A180" s="430">
        <v>118</v>
      </c>
      <c r="B180" s="215">
        <v>4</v>
      </c>
      <c r="C180" s="395" t="s">
        <v>1362</v>
      </c>
      <c r="D180" s="395" t="s">
        <v>1363</v>
      </c>
      <c r="E180" s="395" t="s">
        <v>1364</v>
      </c>
      <c r="F180" s="433">
        <v>9</v>
      </c>
      <c r="G180" s="213">
        <f>F180/4</f>
        <v>2.25</v>
      </c>
      <c r="H180" s="213"/>
      <c r="I180" s="213"/>
      <c r="J180" s="213"/>
      <c r="K180" s="213"/>
      <c r="L180" s="213"/>
      <c r="M180" s="213"/>
      <c r="N180" s="389">
        <v>3</v>
      </c>
      <c r="O180" s="395" t="s">
        <v>616</v>
      </c>
      <c r="P180" s="15"/>
    </row>
    <row r="181" spans="1:16" ht="14.1" customHeight="1" x14ac:dyDescent="0.25">
      <c r="A181" s="388">
        <v>119</v>
      </c>
      <c r="B181" s="215">
        <v>21</v>
      </c>
      <c r="C181" s="395" t="s">
        <v>1369</v>
      </c>
      <c r="D181" s="395" t="s">
        <v>1396</v>
      </c>
      <c r="E181" s="395" t="s">
        <v>1397</v>
      </c>
      <c r="F181" s="433">
        <v>3</v>
      </c>
      <c r="G181" s="213">
        <v>1.1000000000000001</v>
      </c>
      <c r="H181" s="213"/>
      <c r="I181" s="213"/>
      <c r="J181" s="213"/>
      <c r="K181" s="213"/>
      <c r="L181" s="213"/>
      <c r="M181" s="213"/>
      <c r="N181" s="389">
        <v>1</v>
      </c>
      <c r="O181" s="395" t="s">
        <v>616</v>
      </c>
      <c r="P181" s="15"/>
    </row>
    <row r="182" spans="1:16" s="212" customFormat="1" ht="14.1" customHeight="1" x14ac:dyDescent="0.25">
      <c r="A182" s="378"/>
      <c r="B182" s="383"/>
      <c r="C182" s="380" t="s">
        <v>419</v>
      </c>
      <c r="D182" s="384"/>
      <c r="E182" s="384"/>
      <c r="F182" s="436">
        <f>SUM(F10:F181)</f>
        <v>5438.6670000000013</v>
      </c>
      <c r="G182" s="436">
        <f t="shared" ref="G182:N182" si="38">SUM(G10:G181)</f>
        <v>201.69657142857145</v>
      </c>
      <c r="H182" s="436">
        <f t="shared" si="38"/>
        <v>190.82123809523816</v>
      </c>
      <c r="I182" s="436">
        <f t="shared" si="38"/>
        <v>207.81657142857145</v>
      </c>
      <c r="J182" s="436">
        <f t="shared" si="38"/>
        <v>180.92123809523815</v>
      </c>
      <c r="K182" s="436">
        <f t="shared" si="38"/>
        <v>198.34657142857145</v>
      </c>
      <c r="L182" s="436">
        <f t="shared" si="38"/>
        <v>179.98473809523813</v>
      </c>
      <c r="M182" s="436">
        <f t="shared" si="38"/>
        <v>168.41691666666665</v>
      </c>
      <c r="N182" s="437">
        <f t="shared" si="38"/>
        <v>453</v>
      </c>
      <c r="O182" s="400"/>
      <c r="P182" s="211"/>
    </row>
    <row r="183" spans="1:16" s="212" customFormat="1" ht="16.899999999999999" customHeight="1" x14ac:dyDescent="0.25">
      <c r="A183" s="689" t="s">
        <v>587</v>
      </c>
      <c r="B183" s="689"/>
      <c r="C183" s="689"/>
      <c r="D183" s="443" t="s">
        <v>1300</v>
      </c>
      <c r="E183" s="443"/>
      <c r="F183" s="443"/>
      <c r="G183" s="443"/>
      <c r="H183" s="443"/>
      <c r="I183" s="443"/>
      <c r="J183" s="443"/>
      <c r="K183" s="1"/>
      <c r="L183" s="1"/>
      <c r="M183" s="1"/>
      <c r="N183" s="118"/>
      <c r="O183" s="133"/>
    </row>
    <row r="184" spans="1:16" s="212" customFormat="1" ht="16.899999999999999" customHeight="1" x14ac:dyDescent="0.25">
      <c r="A184" s="438"/>
      <c r="B184" s="439"/>
      <c r="C184" s="440"/>
      <c r="D184" s="688" t="s">
        <v>1301</v>
      </c>
      <c r="E184" s="688"/>
      <c r="F184" s="688"/>
      <c r="G184" s="688"/>
      <c r="H184" s="688"/>
      <c r="I184" s="688"/>
      <c r="J184" s="688"/>
      <c r="K184" s="1"/>
      <c r="L184" s="1"/>
      <c r="M184" s="1"/>
      <c r="N184" s="118"/>
      <c r="O184" s="133"/>
    </row>
    <row r="185" spans="1:16" s="212" customFormat="1" ht="16.899999999999999" customHeight="1" x14ac:dyDescent="0.25">
      <c r="A185" s="438"/>
      <c r="B185" s="439"/>
      <c r="C185" s="440"/>
      <c r="D185" s="688" t="s">
        <v>590</v>
      </c>
      <c r="E185" s="688"/>
      <c r="F185" s="688"/>
      <c r="G185" s="1"/>
      <c r="H185" s="1"/>
      <c r="I185" s="1"/>
      <c r="J185" s="1"/>
      <c r="K185" s="1"/>
      <c r="L185" s="1"/>
      <c r="M185" s="1"/>
      <c r="N185" s="118"/>
      <c r="O185" s="133"/>
    </row>
    <row r="186" spans="1:16" s="212" customFormat="1" ht="16.899999999999999" customHeight="1" x14ac:dyDescent="0.25">
      <c r="A186" s="692" t="s">
        <v>1298</v>
      </c>
      <c r="B186" s="692"/>
      <c r="C186" s="692"/>
      <c r="D186" s="692"/>
      <c r="E186" s="441"/>
      <c r="F186" s="120"/>
      <c r="G186" s="1"/>
      <c r="H186" s="1"/>
      <c r="I186" s="1"/>
      <c r="J186" s="1"/>
      <c r="K186" s="1"/>
      <c r="L186" s="1"/>
      <c r="M186" s="1"/>
      <c r="N186" s="118"/>
      <c r="O186" s="133"/>
    </row>
    <row r="187" spans="1:16" s="212" customFormat="1" ht="16.899999999999999" customHeight="1" x14ac:dyDescent="0.25">
      <c r="A187" s="375"/>
      <c r="B187" s="442"/>
      <c r="C187" s="441"/>
      <c r="D187" s="441"/>
      <c r="E187" s="441"/>
      <c r="F187" s="120"/>
      <c r="G187" s="1"/>
      <c r="H187" s="1"/>
      <c r="I187" s="1"/>
      <c r="J187" s="1"/>
      <c r="K187" s="1"/>
      <c r="L187" s="1"/>
      <c r="M187" s="1"/>
      <c r="N187" s="118"/>
      <c r="O187" s="133"/>
    </row>
    <row r="188" spans="1:16" s="212" customFormat="1" ht="16.899999999999999" customHeight="1" x14ac:dyDescent="0.25">
      <c r="A188" s="690" t="s">
        <v>591</v>
      </c>
      <c r="B188" s="690"/>
      <c r="C188" s="690"/>
      <c r="D188" s="1"/>
      <c r="E188" s="1"/>
      <c r="F188" s="120"/>
      <c r="G188" s="1"/>
      <c r="H188" s="1"/>
      <c r="I188" s="1"/>
      <c r="J188" s="1"/>
      <c r="K188" s="1"/>
      <c r="L188" s="1"/>
      <c r="M188" s="1"/>
      <c r="N188" s="118"/>
      <c r="O188" s="133"/>
    </row>
    <row r="189" spans="1:16" s="212" customFormat="1" ht="16.899999999999999" customHeight="1" x14ac:dyDescent="0.25">
      <c r="A189" s="707" t="s">
        <v>592</v>
      </c>
      <c r="B189" s="707"/>
      <c r="C189" s="707"/>
      <c r="D189" s="707"/>
      <c r="E189" s="1" t="s">
        <v>593</v>
      </c>
      <c r="F189" s="120"/>
      <c r="G189" s="1" t="s">
        <v>594</v>
      </c>
      <c r="H189" s="1"/>
      <c r="I189" s="1"/>
      <c r="J189" s="1"/>
      <c r="K189" s="1"/>
      <c r="L189" s="1"/>
      <c r="M189" s="1"/>
      <c r="N189" s="118"/>
      <c r="O189" s="133"/>
    </row>
    <row r="190" spans="1:16" s="212" customFormat="1" ht="16.899999999999999" customHeight="1" x14ac:dyDescent="0.25">
      <c r="A190" s="688" t="s">
        <v>595</v>
      </c>
      <c r="B190" s="688"/>
      <c r="C190" s="688"/>
      <c r="D190" s="688"/>
      <c r="E190" s="1" t="s">
        <v>593</v>
      </c>
      <c r="F190" s="120"/>
      <c r="G190" s="1" t="s">
        <v>431</v>
      </c>
      <c r="H190" s="1"/>
      <c r="I190" s="1"/>
      <c r="J190" s="1"/>
      <c r="K190" s="1"/>
      <c r="L190" s="1"/>
      <c r="M190" s="1"/>
      <c r="N190" s="118"/>
      <c r="O190" s="133"/>
    </row>
    <row r="191" spans="1:16" s="212" customFormat="1" ht="16.899999999999999" customHeight="1" x14ac:dyDescent="0.25">
      <c r="A191" s="688" t="s">
        <v>596</v>
      </c>
      <c r="B191" s="688"/>
      <c r="C191" s="688"/>
      <c r="D191" s="1"/>
      <c r="E191" s="1" t="s">
        <v>593</v>
      </c>
      <c r="F191" s="120"/>
      <c r="G191" s="1" t="s">
        <v>597</v>
      </c>
      <c r="H191" s="1"/>
      <c r="I191" s="1"/>
      <c r="J191" s="1"/>
      <c r="K191" s="1"/>
      <c r="L191" s="1"/>
      <c r="M191" s="1"/>
      <c r="N191" s="118"/>
      <c r="O191" s="133"/>
    </row>
    <row r="192" spans="1:16" s="212" customFormat="1" ht="16.899999999999999" customHeight="1" x14ac:dyDescent="0.25">
      <c r="A192" s="688" t="s">
        <v>17</v>
      </c>
      <c r="B192" s="688"/>
      <c r="C192" s="688"/>
      <c r="D192" s="1"/>
      <c r="E192" s="1" t="s">
        <v>593</v>
      </c>
      <c r="F192" s="120"/>
      <c r="G192" s="1" t="s">
        <v>448</v>
      </c>
      <c r="H192" s="1"/>
      <c r="I192" s="1"/>
      <c r="J192" s="1"/>
      <c r="K192" s="1"/>
      <c r="L192" s="1"/>
      <c r="M192" s="1"/>
      <c r="N192" s="118"/>
      <c r="O192" s="133"/>
    </row>
    <row r="193" spans="1:15" s="212" customFormat="1" ht="16.899999999999999" customHeight="1" x14ac:dyDescent="0.25">
      <c r="A193" s="688" t="s">
        <v>598</v>
      </c>
      <c r="B193" s="688"/>
      <c r="C193" s="688"/>
      <c r="D193" s="1"/>
      <c r="E193" s="691" t="s">
        <v>347</v>
      </c>
      <c r="F193" s="691"/>
      <c r="G193" s="688" t="s">
        <v>1288</v>
      </c>
      <c r="H193" s="688"/>
      <c r="I193" s="688"/>
      <c r="J193" s="1"/>
      <c r="K193" s="1"/>
      <c r="L193" s="1"/>
      <c r="M193" s="1"/>
      <c r="N193" s="118"/>
      <c r="O193" s="133"/>
    </row>
    <row r="194" spans="1:15" s="212" customFormat="1" ht="16.899999999999999" customHeight="1" x14ac:dyDescent="0.25">
      <c r="A194" s="688" t="s">
        <v>598</v>
      </c>
      <c r="B194" s="688"/>
      <c r="C194" s="688"/>
      <c r="D194" s="1"/>
      <c r="E194" s="691" t="s">
        <v>347</v>
      </c>
      <c r="F194" s="691"/>
      <c r="G194" s="688" t="s">
        <v>1299</v>
      </c>
      <c r="H194" s="688"/>
      <c r="I194" s="688"/>
      <c r="J194" s="440"/>
      <c r="K194" s="440"/>
      <c r="L194" s="440"/>
      <c r="M194" s="440"/>
      <c r="N194" s="444"/>
      <c r="O194" s="445"/>
    </row>
    <row r="195" spans="1:15" s="212" customFormat="1" ht="16.899999999999999" customHeight="1" x14ac:dyDescent="0.25">
      <c r="A195" s="438"/>
      <c r="B195" s="439"/>
      <c r="C195" s="440"/>
      <c r="D195" s="440"/>
      <c r="E195" s="440"/>
      <c r="F195" s="446"/>
      <c r="G195" s="440"/>
      <c r="H195" s="440"/>
      <c r="I195" s="440"/>
      <c r="J195" s="440"/>
      <c r="K195" s="440"/>
      <c r="L195" s="440"/>
      <c r="M195" s="440"/>
      <c r="N195" s="444"/>
      <c r="O195" s="445"/>
    </row>
    <row r="196" spans="1:15" s="212" customFormat="1" x14ac:dyDescent="0.25">
      <c r="A196" s="438"/>
      <c r="B196" s="439"/>
      <c r="C196" s="440"/>
      <c r="D196" s="440"/>
      <c r="E196" s="440"/>
      <c r="F196" s="444"/>
      <c r="G196" s="440"/>
      <c r="H196" s="440"/>
      <c r="I196" s="440"/>
      <c r="J196" s="440"/>
      <c r="K196" s="440"/>
      <c r="L196" s="440"/>
      <c r="M196" s="440"/>
      <c r="N196" s="444"/>
      <c r="O196" s="445"/>
    </row>
    <row r="197" spans="1:15" s="212" customFormat="1" x14ac:dyDescent="0.25">
      <c r="A197" s="438"/>
      <c r="B197" s="439"/>
      <c r="C197" s="440"/>
      <c r="D197" s="440"/>
      <c r="E197" s="440"/>
      <c r="F197" s="444"/>
      <c r="G197" s="440"/>
      <c r="H197" s="440"/>
      <c r="I197" s="440"/>
      <c r="J197" s="440"/>
      <c r="K197" s="440"/>
      <c r="L197" s="440"/>
      <c r="M197" s="440"/>
      <c r="N197" s="444"/>
      <c r="O197" s="445"/>
    </row>
  </sheetData>
  <mergeCells count="315">
    <mergeCell ref="A84:A86"/>
    <mergeCell ref="A189:D189"/>
    <mergeCell ref="L56:L60"/>
    <mergeCell ref="M56:M60"/>
    <mergeCell ref="O56:O60"/>
    <mergeCell ref="A3:C3"/>
    <mergeCell ref="K129:K130"/>
    <mergeCell ref="J129:J130"/>
    <mergeCell ref="A58:A60"/>
    <mergeCell ref="G56:G60"/>
    <mergeCell ref="O84:O86"/>
    <mergeCell ref="G84:G86"/>
    <mergeCell ref="H84:H86"/>
    <mergeCell ref="I84:I86"/>
    <mergeCell ref="J84:J86"/>
    <mergeCell ref="O77:O78"/>
    <mergeCell ref="I77:I78"/>
    <mergeCell ref="J77:J78"/>
    <mergeCell ref="K77:K78"/>
    <mergeCell ref="O125:O126"/>
    <mergeCell ref="N116:N120"/>
    <mergeCell ref="M84:M86"/>
    <mergeCell ref="N84:N85"/>
    <mergeCell ref="G116:G120"/>
    <mergeCell ref="H116:H120"/>
    <mergeCell ref="J116:J120"/>
    <mergeCell ref="N110:N114"/>
    <mergeCell ref="O110:O114"/>
    <mergeCell ref="J107:J109"/>
    <mergeCell ref="H144:H145"/>
    <mergeCell ref="I144:I145"/>
    <mergeCell ref="J144:J145"/>
    <mergeCell ref="K144:K145"/>
    <mergeCell ref="I125:I126"/>
    <mergeCell ref="J125:J126"/>
    <mergeCell ref="L77:L78"/>
    <mergeCell ref="O116:O120"/>
    <mergeCell ref="K110:K114"/>
    <mergeCell ref="K84:K86"/>
    <mergeCell ref="L84:L86"/>
    <mergeCell ref="O107:O109"/>
    <mergeCell ref="L116:L120"/>
    <mergeCell ref="M110:M114"/>
    <mergeCell ref="M116:M120"/>
    <mergeCell ref="K116:K120"/>
    <mergeCell ref="L144:L145"/>
    <mergeCell ref="N144:N145"/>
    <mergeCell ref="O144:O145"/>
    <mergeCell ref="M144:M145"/>
    <mergeCell ref="J122:J124"/>
    <mergeCell ref="A144:A145"/>
    <mergeCell ref="G144:G145"/>
    <mergeCell ref="O122:O124"/>
    <mergeCell ref="M125:M126"/>
    <mergeCell ref="N125:N126"/>
    <mergeCell ref="A116:A120"/>
    <mergeCell ref="A122:A124"/>
    <mergeCell ref="A125:A126"/>
    <mergeCell ref="H125:H126"/>
    <mergeCell ref="N122:N124"/>
    <mergeCell ref="K127:K128"/>
    <mergeCell ref="G127:G128"/>
    <mergeCell ref="H127:H128"/>
    <mergeCell ref="M122:M124"/>
    <mergeCell ref="I116:I120"/>
    <mergeCell ref="L127:L128"/>
    <mergeCell ref="L122:L124"/>
    <mergeCell ref="K122:K124"/>
    <mergeCell ref="A129:A130"/>
    <mergeCell ref="G122:G124"/>
    <mergeCell ref="H122:H124"/>
    <mergeCell ref="I122:I124"/>
    <mergeCell ref="A127:A128"/>
    <mergeCell ref="I127:I128"/>
    <mergeCell ref="J127:J128"/>
    <mergeCell ref="G129:G130"/>
    <mergeCell ref="H129:H130"/>
    <mergeCell ref="G125:G126"/>
    <mergeCell ref="I129:I130"/>
    <mergeCell ref="L137:L140"/>
    <mergeCell ref="M137:M140"/>
    <mergeCell ref="L129:L130"/>
    <mergeCell ref="K125:K126"/>
    <mergeCell ref="L125:L126"/>
    <mergeCell ref="M129:M130"/>
    <mergeCell ref="N137:N140"/>
    <mergeCell ref="O137:O140"/>
    <mergeCell ref="O129:O130"/>
    <mergeCell ref="O127:O128"/>
    <mergeCell ref="N129:N130"/>
    <mergeCell ref="M127:M128"/>
    <mergeCell ref="N127:N128"/>
    <mergeCell ref="G110:G114"/>
    <mergeCell ref="H110:H114"/>
    <mergeCell ref="I110:I114"/>
    <mergeCell ref="J110:J114"/>
    <mergeCell ref="L110:L114"/>
    <mergeCell ref="A110:A114"/>
    <mergeCell ref="J92:J94"/>
    <mergeCell ref="K92:K94"/>
    <mergeCell ref="L99:L102"/>
    <mergeCell ref="L103:L104"/>
    <mergeCell ref="K95:K97"/>
    <mergeCell ref="A107:A109"/>
    <mergeCell ref="G107:G109"/>
    <mergeCell ref="H107:H109"/>
    <mergeCell ref="I107:I109"/>
    <mergeCell ref="M92:M94"/>
    <mergeCell ref="M95:M97"/>
    <mergeCell ref="M99:M102"/>
    <mergeCell ref="O99:O102"/>
    <mergeCell ref="K107:K109"/>
    <mergeCell ref="L107:L109"/>
    <mergeCell ref="M107:M109"/>
    <mergeCell ref="N107:N109"/>
    <mergeCell ref="P92:P94"/>
    <mergeCell ref="A92:A94"/>
    <mergeCell ref="N92:N94"/>
    <mergeCell ref="A95:A97"/>
    <mergeCell ref="G95:G97"/>
    <mergeCell ref="G92:G94"/>
    <mergeCell ref="H92:H94"/>
    <mergeCell ref="O92:O94"/>
    <mergeCell ref="N95:N97"/>
    <mergeCell ref="O95:O97"/>
    <mergeCell ref="J95:J97"/>
    <mergeCell ref="H99:H102"/>
    <mergeCell ref="I99:I102"/>
    <mergeCell ref="A99:A102"/>
    <mergeCell ref="L95:L97"/>
    <mergeCell ref="K99:K102"/>
    <mergeCell ref="A67:A68"/>
    <mergeCell ref="A69:A70"/>
    <mergeCell ref="A77:A78"/>
    <mergeCell ref="A75:A76"/>
    <mergeCell ref="A61:A63"/>
    <mergeCell ref="A71:A73"/>
    <mergeCell ref="O67:O68"/>
    <mergeCell ref="K71:K73"/>
    <mergeCell ref="O69:O70"/>
    <mergeCell ref="K69:K70"/>
    <mergeCell ref="H67:H68"/>
    <mergeCell ref="J69:J70"/>
    <mergeCell ref="L67:L68"/>
    <mergeCell ref="N67:N68"/>
    <mergeCell ref="H71:H73"/>
    <mergeCell ref="J71:J73"/>
    <mergeCell ref="L50:L55"/>
    <mergeCell ref="G61:G63"/>
    <mergeCell ref="H61:H63"/>
    <mergeCell ref="I61:I63"/>
    <mergeCell ref="G67:G68"/>
    <mergeCell ref="I67:I68"/>
    <mergeCell ref="J67:J68"/>
    <mergeCell ref="K67:K68"/>
    <mergeCell ref="H56:H60"/>
    <mergeCell ref="K45:K46"/>
    <mergeCell ref="A45:A46"/>
    <mergeCell ref="O50:O55"/>
    <mergeCell ref="A50:A55"/>
    <mergeCell ref="J61:J63"/>
    <mergeCell ref="A56:A57"/>
    <mergeCell ref="I56:I60"/>
    <mergeCell ref="J56:J60"/>
    <mergeCell ref="J45:J46"/>
    <mergeCell ref="M61:M63"/>
    <mergeCell ref="L2:O2"/>
    <mergeCell ref="L3:O3"/>
    <mergeCell ref="J36:J39"/>
    <mergeCell ref="A41:A44"/>
    <mergeCell ref="G50:G55"/>
    <mergeCell ref="H50:H55"/>
    <mergeCell ref="I50:I55"/>
    <mergeCell ref="J50:J55"/>
    <mergeCell ref="L5:O5"/>
    <mergeCell ref="H45:H46"/>
    <mergeCell ref="A1:C1"/>
    <mergeCell ref="A2:C2"/>
    <mergeCell ref="A4:D4"/>
    <mergeCell ref="A36:A39"/>
    <mergeCell ref="I41:I44"/>
    <mergeCell ref="K61:K63"/>
    <mergeCell ref="K56:K60"/>
    <mergeCell ref="H36:H39"/>
    <mergeCell ref="F45:F46"/>
    <mergeCell ref="G45:G46"/>
    <mergeCell ref="L1:O1"/>
    <mergeCell ref="L4:O4"/>
    <mergeCell ref="N45:N46"/>
    <mergeCell ref="O45:O46"/>
    <mergeCell ref="O16:O17"/>
    <mergeCell ref="N36:N39"/>
    <mergeCell ref="G8:M8"/>
    <mergeCell ref="A6:O6"/>
    <mergeCell ref="L45:L46"/>
    <mergeCell ref="J41:J44"/>
    <mergeCell ref="P30:P33"/>
    <mergeCell ref="G36:G39"/>
    <mergeCell ref="O36:O39"/>
    <mergeCell ref="I36:I39"/>
    <mergeCell ref="K36:K39"/>
    <mergeCell ref="A7:O7"/>
    <mergeCell ref="P65:P66"/>
    <mergeCell ref="P63:P64"/>
    <mergeCell ref="L61:L63"/>
    <mergeCell ref="G41:G44"/>
    <mergeCell ref="N16:N17"/>
    <mergeCell ref="M36:M39"/>
    <mergeCell ref="L36:L39"/>
    <mergeCell ref="K50:K55"/>
    <mergeCell ref="O41:O44"/>
    <mergeCell ref="I45:I46"/>
    <mergeCell ref="M41:M44"/>
    <mergeCell ref="K41:K44"/>
    <mergeCell ref="H41:H44"/>
    <mergeCell ref="L41:L44"/>
    <mergeCell ref="N69:N70"/>
    <mergeCell ref="M69:M70"/>
    <mergeCell ref="L69:L70"/>
    <mergeCell ref="H69:H70"/>
    <mergeCell ref="M45:M46"/>
    <mergeCell ref="M50:M55"/>
    <mergeCell ref="P103:P104"/>
    <mergeCell ref="G103:G104"/>
    <mergeCell ref="H103:H104"/>
    <mergeCell ref="I103:I104"/>
    <mergeCell ref="J103:J104"/>
    <mergeCell ref="K103:K104"/>
    <mergeCell ref="O103:O104"/>
    <mergeCell ref="M103:M104"/>
    <mergeCell ref="O61:O63"/>
    <mergeCell ref="O71:O73"/>
    <mergeCell ref="M67:M68"/>
    <mergeCell ref="O75:O76"/>
    <mergeCell ref="M89:M90"/>
    <mergeCell ref="I148:I149"/>
    <mergeCell ref="M75:M76"/>
    <mergeCell ref="M77:M78"/>
    <mergeCell ref="L75:L76"/>
    <mergeCell ref="I69:I70"/>
    <mergeCell ref="G77:G78"/>
    <mergeCell ref="D184:J184"/>
    <mergeCell ref="H77:H78"/>
    <mergeCell ref="I92:I94"/>
    <mergeCell ref="H95:H97"/>
    <mergeCell ref="L92:L94"/>
    <mergeCell ref="H175:H176"/>
    <mergeCell ref="G99:G102"/>
    <mergeCell ref="J99:J102"/>
    <mergeCell ref="I95:I97"/>
    <mergeCell ref="M71:M73"/>
    <mergeCell ref="L71:L73"/>
    <mergeCell ref="G69:G70"/>
    <mergeCell ref="I75:I76"/>
    <mergeCell ref="J75:J76"/>
    <mergeCell ref="K75:K76"/>
    <mergeCell ref="G71:G73"/>
    <mergeCell ref="I71:I73"/>
    <mergeCell ref="G75:G76"/>
    <mergeCell ref="H75:H76"/>
    <mergeCell ref="O175:O176"/>
    <mergeCell ref="A193:C193"/>
    <mergeCell ref="E193:F193"/>
    <mergeCell ref="A194:C194"/>
    <mergeCell ref="E194:F194"/>
    <mergeCell ref="G194:I194"/>
    <mergeCell ref="G193:I193"/>
    <mergeCell ref="D185:F185"/>
    <mergeCell ref="A186:D186"/>
    <mergeCell ref="A190:D190"/>
    <mergeCell ref="A192:C192"/>
    <mergeCell ref="A191:C191"/>
    <mergeCell ref="A183:C183"/>
    <mergeCell ref="A188:C188"/>
    <mergeCell ref="L152:L163"/>
    <mergeCell ref="J148:J149"/>
    <mergeCell ref="A148:A149"/>
    <mergeCell ref="G148:G149"/>
    <mergeCell ref="H148:H149"/>
    <mergeCell ref="K148:K149"/>
    <mergeCell ref="L148:L149"/>
    <mergeCell ref="O148:O149"/>
    <mergeCell ref="A137:A140"/>
    <mergeCell ref="G137:G140"/>
    <mergeCell ref="H137:H140"/>
    <mergeCell ref="I137:I140"/>
    <mergeCell ref="J137:J140"/>
    <mergeCell ref="K137:K140"/>
    <mergeCell ref="M148:M149"/>
    <mergeCell ref="G89:G90"/>
    <mergeCell ref="H89:H90"/>
    <mergeCell ref="I89:I90"/>
    <mergeCell ref="J89:J90"/>
    <mergeCell ref="K89:K90"/>
    <mergeCell ref="L89:L90"/>
    <mergeCell ref="N89:N90"/>
    <mergeCell ref="O89:O90"/>
    <mergeCell ref="J152:J163"/>
    <mergeCell ref="N152:N163"/>
    <mergeCell ref="B152:B163"/>
    <mergeCell ref="C152:C163"/>
    <mergeCell ref="F152:F163"/>
    <mergeCell ref="H152:H163"/>
    <mergeCell ref="D152:D163"/>
    <mergeCell ref="O152:O163"/>
    <mergeCell ref="N175:N176"/>
    <mergeCell ref="G152:G163"/>
    <mergeCell ref="I152:I163"/>
    <mergeCell ref="K152:K163"/>
    <mergeCell ref="M152:M163"/>
    <mergeCell ref="L175:L176"/>
    <mergeCell ref="I175:I176"/>
    <mergeCell ref="J175:J176"/>
    <mergeCell ref="K175:K176"/>
    <mergeCell ref="G175:G176"/>
  </mergeCells>
  <phoneticPr fontId="12" type="noConversion"/>
  <pageMargins left="0.25" right="0.25" top="3.15E-2" bottom="0.22500000000000001" header="0.3" footer="0.3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20"/>
  <sheetViews>
    <sheetView view="pageBreakPreview" topLeftCell="A91" zoomScale="75" zoomScaleNormal="90" zoomScaleSheetLayoutView="75" workbookViewId="0">
      <selection activeCell="A11" sqref="A11:A71"/>
    </sheetView>
  </sheetViews>
  <sheetFormatPr defaultRowHeight="15" x14ac:dyDescent="0.25"/>
  <cols>
    <col min="1" max="1" width="5" style="298" customWidth="1"/>
    <col min="2" max="2" width="12" style="295" customWidth="1"/>
    <col min="3" max="3" width="24.85546875" customWidth="1"/>
    <col min="4" max="4" width="25.7109375" customWidth="1"/>
    <col min="5" max="5" width="30.28515625" customWidth="1"/>
    <col min="6" max="6" width="14.85546875" style="80" customWidth="1"/>
    <col min="7" max="8" width="8.28515625" style="111" customWidth="1"/>
    <col min="9" max="9" width="9.28515625" style="111" customWidth="1"/>
    <col min="10" max="10" width="8.28515625" style="111" customWidth="1"/>
    <col min="11" max="11" width="9.7109375" style="111" customWidth="1"/>
    <col min="12" max="12" width="8.28515625" style="111" customWidth="1"/>
    <col min="13" max="13" width="11.7109375" style="127" customWidth="1"/>
    <col min="14" max="14" width="16.5703125" style="134" customWidth="1"/>
  </cols>
  <sheetData>
    <row r="1" spans="1:14" ht="18" customHeight="1" x14ac:dyDescent="0.3">
      <c r="A1" s="2" t="s">
        <v>558</v>
      </c>
      <c r="B1" s="293"/>
      <c r="C1" s="2"/>
      <c r="D1" s="2"/>
      <c r="E1" s="2"/>
      <c r="F1" s="112"/>
      <c r="G1" s="91"/>
      <c r="H1" s="91"/>
      <c r="I1" s="480" t="s">
        <v>559</v>
      </c>
      <c r="J1" s="480"/>
      <c r="K1" s="480"/>
      <c r="L1" s="480"/>
      <c r="M1" s="480"/>
      <c r="N1" s="102"/>
    </row>
    <row r="2" spans="1:14" ht="18" customHeight="1" x14ac:dyDescent="0.3">
      <c r="A2" s="2" t="s">
        <v>1352</v>
      </c>
      <c r="B2" s="293"/>
      <c r="C2" s="2"/>
      <c r="D2" s="2"/>
      <c r="E2" s="2"/>
      <c r="F2" s="112"/>
      <c r="G2" s="91"/>
      <c r="H2" s="91"/>
      <c r="I2" s="480" t="s">
        <v>430</v>
      </c>
      <c r="J2" s="480"/>
      <c r="K2" s="480"/>
      <c r="L2" s="480"/>
      <c r="M2" s="480"/>
      <c r="N2" s="102"/>
    </row>
    <row r="3" spans="1:14" ht="18" customHeight="1" x14ac:dyDescent="0.3">
      <c r="A3" s="528" t="s">
        <v>1353</v>
      </c>
      <c r="B3" s="528"/>
      <c r="C3" s="528"/>
      <c r="D3" s="2"/>
      <c r="E3" s="2"/>
      <c r="F3" s="112"/>
      <c r="G3" s="91"/>
      <c r="H3" s="91"/>
      <c r="I3" s="480" t="s">
        <v>560</v>
      </c>
      <c r="J3" s="480"/>
      <c r="K3" s="480"/>
      <c r="L3" s="480"/>
      <c r="M3" s="480"/>
      <c r="N3" s="102"/>
    </row>
    <row r="4" spans="1:14" ht="18" customHeight="1" x14ac:dyDescent="0.3">
      <c r="A4" s="2" t="s">
        <v>1310</v>
      </c>
      <c r="B4" s="293"/>
      <c r="C4" s="2"/>
      <c r="D4" s="2"/>
      <c r="E4" s="2"/>
      <c r="F4" s="112"/>
      <c r="G4" s="91"/>
      <c r="H4" s="91"/>
      <c r="I4" s="480" t="s">
        <v>553</v>
      </c>
      <c r="J4" s="480"/>
      <c r="K4" s="480"/>
      <c r="L4" s="480"/>
      <c r="M4" s="480"/>
      <c r="N4" s="102"/>
    </row>
    <row r="5" spans="1:14" ht="18" customHeight="1" x14ac:dyDescent="0.3">
      <c r="A5" s="2" t="s">
        <v>1358</v>
      </c>
      <c r="B5" s="293"/>
      <c r="C5" s="2"/>
      <c r="D5" s="2"/>
      <c r="E5" s="2"/>
      <c r="F5" s="112"/>
      <c r="G5" s="91"/>
      <c r="H5" s="91"/>
      <c r="I5" s="480" t="s">
        <v>1351</v>
      </c>
      <c r="J5" s="480"/>
      <c r="K5" s="480"/>
      <c r="L5" s="480"/>
      <c r="M5" s="480"/>
      <c r="N5" s="102"/>
    </row>
    <row r="6" spans="1:14" ht="18" customHeight="1" x14ac:dyDescent="0.3">
      <c r="A6" s="2"/>
      <c r="B6" s="293"/>
      <c r="C6" s="2"/>
      <c r="D6" s="2"/>
      <c r="E6" s="2"/>
      <c r="F6" s="112"/>
      <c r="G6" s="91"/>
      <c r="H6" s="91"/>
      <c r="I6" s="102"/>
      <c r="J6" s="102"/>
      <c r="K6" s="102"/>
      <c r="L6" s="102"/>
      <c r="M6" s="102"/>
      <c r="N6" s="102"/>
    </row>
    <row r="7" spans="1:14" ht="18.75" x14ac:dyDescent="0.3">
      <c r="A7" s="526" t="s">
        <v>601</v>
      </c>
      <c r="B7" s="526"/>
      <c r="C7" s="526"/>
      <c r="D7" s="526"/>
      <c r="E7" s="526"/>
      <c r="F7" s="526"/>
      <c r="G7" s="526"/>
      <c r="H7" s="526"/>
      <c r="I7" s="526"/>
      <c r="J7" s="526"/>
      <c r="K7" s="526"/>
      <c r="L7" s="526"/>
      <c r="M7" s="526"/>
      <c r="N7" s="526"/>
    </row>
    <row r="8" spans="1:14" ht="18.75" x14ac:dyDescent="0.3">
      <c r="A8" s="526" t="s">
        <v>1339</v>
      </c>
      <c r="B8" s="526"/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</row>
    <row r="9" spans="1:14" ht="36.75" customHeight="1" x14ac:dyDescent="0.25">
      <c r="A9" s="529" t="s">
        <v>563</v>
      </c>
      <c r="B9" s="529" t="s">
        <v>342</v>
      </c>
      <c r="C9" s="529" t="s">
        <v>1361</v>
      </c>
      <c r="D9" s="529" t="s">
        <v>344</v>
      </c>
      <c r="E9" s="529" t="s">
        <v>564</v>
      </c>
      <c r="F9" s="531" t="s">
        <v>346</v>
      </c>
      <c r="G9" s="527" t="s">
        <v>565</v>
      </c>
      <c r="H9" s="527"/>
      <c r="I9" s="527"/>
      <c r="J9" s="527"/>
      <c r="K9" s="527"/>
      <c r="L9" s="527"/>
      <c r="M9" s="529" t="s">
        <v>602</v>
      </c>
      <c r="N9" s="533" t="s">
        <v>566</v>
      </c>
    </row>
    <row r="10" spans="1:14" ht="18.75" x14ac:dyDescent="0.3">
      <c r="A10" s="530"/>
      <c r="B10" s="530"/>
      <c r="C10" s="530"/>
      <c r="D10" s="530"/>
      <c r="E10" s="530"/>
      <c r="F10" s="532"/>
      <c r="G10" s="115" t="s">
        <v>567</v>
      </c>
      <c r="H10" s="115" t="s">
        <v>568</v>
      </c>
      <c r="I10" s="115" t="s">
        <v>569</v>
      </c>
      <c r="J10" s="115" t="s">
        <v>570</v>
      </c>
      <c r="K10" s="115" t="s">
        <v>571</v>
      </c>
      <c r="L10" s="115" t="s">
        <v>572</v>
      </c>
      <c r="M10" s="530"/>
      <c r="N10" s="534"/>
    </row>
    <row r="11" spans="1:14" ht="18.75" x14ac:dyDescent="0.3">
      <c r="A11" s="19">
        <v>1</v>
      </c>
      <c r="B11" s="67"/>
      <c r="C11" s="20" t="s">
        <v>989</v>
      </c>
      <c r="D11" s="20" t="s">
        <v>798</v>
      </c>
      <c r="E11" s="20" t="s">
        <v>990</v>
      </c>
      <c r="F11" s="74">
        <v>90</v>
      </c>
      <c r="G11" s="47">
        <f>F11/4/6</f>
        <v>3.75</v>
      </c>
      <c r="H11" s="47">
        <f>G11</f>
        <v>3.75</v>
      </c>
      <c r="I11" s="47">
        <f>H11</f>
        <v>3.75</v>
      </c>
      <c r="J11" s="47">
        <f>I11</f>
        <v>3.75</v>
      </c>
      <c r="K11" s="47">
        <f>J11</f>
        <v>3.75</v>
      </c>
      <c r="L11" s="47">
        <f>K11</f>
        <v>3.75</v>
      </c>
      <c r="M11" s="121">
        <v>10</v>
      </c>
      <c r="N11" s="132" t="s">
        <v>629</v>
      </c>
    </row>
    <row r="12" spans="1:14" ht="18.75" x14ac:dyDescent="0.3">
      <c r="A12" s="19">
        <v>2</v>
      </c>
      <c r="B12" s="67">
        <v>48</v>
      </c>
      <c r="C12" s="20" t="s">
        <v>610</v>
      </c>
      <c r="D12" s="20"/>
      <c r="E12" s="20" t="s">
        <v>993</v>
      </c>
      <c r="F12" s="74">
        <v>4</v>
      </c>
      <c r="G12" s="47"/>
      <c r="H12" s="68">
        <f>F12/4/3</f>
        <v>0.33333333333333331</v>
      </c>
      <c r="I12" s="47"/>
      <c r="J12" s="68">
        <f>H12</f>
        <v>0.33333333333333331</v>
      </c>
      <c r="K12" s="47"/>
      <c r="L12" s="68">
        <f>H12</f>
        <v>0.33333333333333331</v>
      </c>
      <c r="M12" s="121">
        <v>2</v>
      </c>
      <c r="N12" s="132" t="s">
        <v>584</v>
      </c>
    </row>
    <row r="13" spans="1:14" ht="18.75" x14ac:dyDescent="0.3">
      <c r="A13" s="19">
        <v>3</v>
      </c>
      <c r="B13" s="67">
        <v>1</v>
      </c>
      <c r="C13" s="20" t="s">
        <v>995</v>
      </c>
      <c r="D13" s="20" t="s">
        <v>996</v>
      </c>
      <c r="E13" s="20" t="s">
        <v>997</v>
      </c>
      <c r="F13" s="74" t="s">
        <v>644</v>
      </c>
      <c r="G13" s="47"/>
      <c r="H13" s="68"/>
      <c r="I13" s="47"/>
      <c r="J13" s="68"/>
      <c r="K13" s="47"/>
      <c r="L13" s="68"/>
      <c r="M13" s="121"/>
      <c r="N13" s="132" t="s">
        <v>338</v>
      </c>
    </row>
    <row r="14" spans="1:14" ht="18.75" x14ac:dyDescent="0.3">
      <c r="A14" s="19">
        <v>4</v>
      </c>
      <c r="B14" s="67">
        <v>13</v>
      </c>
      <c r="C14" s="20" t="s">
        <v>991</v>
      </c>
      <c r="D14" s="20" t="s">
        <v>992</v>
      </c>
      <c r="E14" s="20" t="s">
        <v>994</v>
      </c>
      <c r="F14" s="74">
        <v>0.75</v>
      </c>
      <c r="G14" s="47"/>
      <c r="H14" s="47"/>
      <c r="I14" s="47"/>
      <c r="J14" s="47">
        <v>0.79</v>
      </c>
      <c r="K14" s="47"/>
      <c r="L14" s="47"/>
      <c r="M14" s="121">
        <v>1</v>
      </c>
      <c r="N14" s="132" t="s">
        <v>616</v>
      </c>
    </row>
    <row r="15" spans="1:14" ht="18.75" x14ac:dyDescent="0.3">
      <c r="A15" s="19">
        <v>5</v>
      </c>
      <c r="B15" s="67">
        <v>13</v>
      </c>
      <c r="C15" s="20" t="s">
        <v>1000</v>
      </c>
      <c r="D15" s="20" t="s">
        <v>1001</v>
      </c>
      <c r="E15" s="20" t="s">
        <v>1002</v>
      </c>
      <c r="F15" s="74">
        <v>18</v>
      </c>
      <c r="G15" s="47"/>
      <c r="H15" s="47">
        <f>F15/4/3</f>
        <v>1.5</v>
      </c>
      <c r="I15" s="47"/>
      <c r="J15" s="47">
        <f>H15</f>
        <v>1.5</v>
      </c>
      <c r="K15" s="47"/>
      <c r="L15" s="47">
        <f>H15</f>
        <v>1.5</v>
      </c>
      <c r="M15" s="121">
        <v>3</v>
      </c>
      <c r="N15" s="132" t="s">
        <v>584</v>
      </c>
    </row>
    <row r="16" spans="1:14" ht="18.75" x14ac:dyDescent="0.3">
      <c r="A16" s="19">
        <v>6</v>
      </c>
      <c r="B16" s="67">
        <v>13</v>
      </c>
      <c r="C16" s="20" t="s">
        <v>1000</v>
      </c>
      <c r="D16" s="20" t="s">
        <v>1003</v>
      </c>
      <c r="E16" s="20" t="s">
        <v>1004</v>
      </c>
      <c r="F16" s="74">
        <v>40.5</v>
      </c>
      <c r="G16" s="47">
        <v>1.69</v>
      </c>
      <c r="H16" s="47">
        <v>1.69</v>
      </c>
      <c r="I16" s="47">
        <v>1.69</v>
      </c>
      <c r="J16" s="47">
        <v>1.69</v>
      </c>
      <c r="K16" s="47">
        <v>1.69</v>
      </c>
      <c r="L16" s="47">
        <v>1.69</v>
      </c>
      <c r="M16" s="121">
        <v>9</v>
      </c>
      <c r="N16" s="132" t="s">
        <v>629</v>
      </c>
    </row>
    <row r="17" spans="1:14" ht="18.75" x14ac:dyDescent="0.3">
      <c r="A17" s="19">
        <v>7</v>
      </c>
      <c r="B17" s="67">
        <v>13</v>
      </c>
      <c r="C17" s="20" t="s">
        <v>991</v>
      </c>
      <c r="D17" s="20" t="s">
        <v>991</v>
      </c>
      <c r="E17" s="20" t="s">
        <v>1005</v>
      </c>
      <c r="F17" s="74">
        <v>216.5</v>
      </c>
      <c r="G17" s="47">
        <v>9.02</v>
      </c>
      <c r="H17" s="47">
        <v>9.02</v>
      </c>
      <c r="I17" s="47">
        <v>9.02</v>
      </c>
      <c r="J17" s="47">
        <v>9.02</v>
      </c>
      <c r="K17" s="47">
        <v>9.02</v>
      </c>
      <c r="L17" s="47">
        <v>9.02</v>
      </c>
      <c r="M17" s="121">
        <v>13</v>
      </c>
      <c r="N17" s="132" t="s">
        <v>629</v>
      </c>
    </row>
    <row r="18" spans="1:14" ht="18.75" x14ac:dyDescent="0.3">
      <c r="A18" s="19">
        <v>8</v>
      </c>
      <c r="B18" s="67">
        <v>2818</v>
      </c>
      <c r="C18" s="20" t="s">
        <v>1006</v>
      </c>
      <c r="D18" s="20"/>
      <c r="E18" s="20" t="s">
        <v>1005</v>
      </c>
      <c r="F18" s="74">
        <v>2.468</v>
      </c>
      <c r="G18" s="47"/>
      <c r="H18" s="47"/>
      <c r="I18" s="47"/>
      <c r="J18" s="47"/>
      <c r="K18" s="47"/>
      <c r="L18" s="47">
        <v>0.62</v>
      </c>
      <c r="M18" s="121">
        <v>1</v>
      </c>
      <c r="N18" s="132" t="s">
        <v>616</v>
      </c>
    </row>
    <row r="19" spans="1:14" ht="18.75" x14ac:dyDescent="0.3">
      <c r="A19" s="19">
        <v>9</v>
      </c>
      <c r="B19" s="67">
        <v>53</v>
      </c>
      <c r="C19" s="20" t="s">
        <v>1009</v>
      </c>
      <c r="D19" s="20"/>
      <c r="E19" s="20" t="s">
        <v>1010</v>
      </c>
      <c r="F19" s="74">
        <v>1.6990000000000001</v>
      </c>
      <c r="G19" s="47"/>
      <c r="H19" s="47"/>
      <c r="I19" s="47"/>
      <c r="J19" s="47"/>
      <c r="K19" s="47"/>
      <c r="L19" s="47"/>
      <c r="M19" s="121"/>
      <c r="N19" s="132" t="s">
        <v>338</v>
      </c>
    </row>
    <row r="20" spans="1:14" ht="18.75" x14ac:dyDescent="0.3">
      <c r="A20" s="19">
        <v>10</v>
      </c>
      <c r="B20" s="67">
        <v>1119</v>
      </c>
      <c r="C20" s="20" t="s">
        <v>633</v>
      </c>
      <c r="D20" s="20"/>
      <c r="E20" s="20" t="s">
        <v>1014</v>
      </c>
      <c r="F20" s="74">
        <v>3</v>
      </c>
      <c r="G20" s="47"/>
      <c r="H20" s="47"/>
      <c r="I20" s="47"/>
      <c r="J20" s="47"/>
      <c r="K20" s="47"/>
      <c r="L20" s="47"/>
      <c r="M20" s="121">
        <v>2</v>
      </c>
      <c r="N20" s="131" t="s">
        <v>648</v>
      </c>
    </row>
    <row r="21" spans="1:14" ht="18.75" x14ac:dyDescent="0.3">
      <c r="A21" s="19">
        <v>11</v>
      </c>
      <c r="B21" s="67">
        <v>151</v>
      </c>
      <c r="C21" s="20" t="s">
        <v>639</v>
      </c>
      <c r="D21" s="20" t="s">
        <v>581</v>
      </c>
      <c r="E21" s="20" t="s">
        <v>1015</v>
      </c>
      <c r="F21" s="74">
        <v>4.33</v>
      </c>
      <c r="G21" s="47"/>
      <c r="H21" s="47"/>
      <c r="I21" s="68">
        <f>F21/4</f>
        <v>1.0825</v>
      </c>
      <c r="J21" s="47"/>
      <c r="K21" s="47"/>
      <c r="L21" s="47"/>
      <c r="M21" s="121">
        <v>2</v>
      </c>
      <c r="N21" s="132" t="s">
        <v>616</v>
      </c>
    </row>
    <row r="22" spans="1:14" ht="18.75" x14ac:dyDescent="0.3">
      <c r="A22" s="19">
        <v>12</v>
      </c>
      <c r="B22" s="67">
        <v>24</v>
      </c>
      <c r="C22" s="20" t="s">
        <v>613</v>
      </c>
      <c r="D22" s="20" t="s">
        <v>1016</v>
      </c>
      <c r="E22" s="20" t="s">
        <v>1017</v>
      </c>
      <c r="F22" s="74">
        <v>12</v>
      </c>
      <c r="G22" s="47"/>
      <c r="H22" s="47">
        <v>1.5</v>
      </c>
      <c r="I22" s="47"/>
      <c r="J22" s="47"/>
      <c r="K22" s="47">
        <v>1.5</v>
      </c>
      <c r="L22" s="47"/>
      <c r="M22" s="121">
        <v>4</v>
      </c>
      <c r="N22" s="132" t="s">
        <v>583</v>
      </c>
    </row>
    <row r="23" spans="1:14" ht="18.75" x14ac:dyDescent="0.3">
      <c r="A23" s="19">
        <v>13</v>
      </c>
      <c r="B23" s="67">
        <v>50</v>
      </c>
      <c r="C23" s="20" t="s">
        <v>666</v>
      </c>
      <c r="D23" s="20" t="s">
        <v>812</v>
      </c>
      <c r="E23" s="20" t="s">
        <v>1020</v>
      </c>
      <c r="F23" s="74">
        <v>8.9700000000000006</v>
      </c>
      <c r="G23" s="47"/>
      <c r="H23" s="47"/>
      <c r="I23" s="47"/>
      <c r="J23" s="68">
        <f>F23/4</f>
        <v>2.2425000000000002</v>
      </c>
      <c r="K23" s="47"/>
      <c r="L23" s="47"/>
      <c r="M23" s="121">
        <v>2</v>
      </c>
      <c r="N23" s="132" t="s">
        <v>616</v>
      </c>
    </row>
    <row r="24" spans="1:14" ht="18.75" x14ac:dyDescent="0.3">
      <c r="A24" s="19">
        <v>14</v>
      </c>
      <c r="B24" s="67">
        <v>151</v>
      </c>
      <c r="C24" s="20" t="s">
        <v>639</v>
      </c>
      <c r="D24" s="20" t="s">
        <v>684</v>
      </c>
      <c r="E24" s="20" t="s">
        <v>801</v>
      </c>
      <c r="F24" s="74">
        <v>3</v>
      </c>
      <c r="G24" s="47"/>
      <c r="H24" s="47"/>
      <c r="I24" s="47"/>
      <c r="J24" s="68">
        <f>F24/4</f>
        <v>0.75</v>
      </c>
      <c r="K24" s="47"/>
      <c r="L24" s="47"/>
      <c r="M24" s="121">
        <v>1</v>
      </c>
      <c r="N24" s="132" t="s">
        <v>338</v>
      </c>
    </row>
    <row r="25" spans="1:14" ht="18.75" x14ac:dyDescent="0.3">
      <c r="A25" s="19">
        <v>15</v>
      </c>
      <c r="B25" s="67" t="s">
        <v>604</v>
      </c>
      <c r="C25" s="20" t="s">
        <v>605</v>
      </c>
      <c r="D25" s="20" t="s">
        <v>606</v>
      </c>
      <c r="E25" s="20" t="s">
        <v>1021</v>
      </c>
      <c r="F25" s="74">
        <v>35.207999999999998</v>
      </c>
      <c r="G25" s="47">
        <f>F25/4/3</f>
        <v>2.9339999999999997</v>
      </c>
      <c r="H25" s="47"/>
      <c r="I25" s="47">
        <f>G25</f>
        <v>2.9339999999999997</v>
      </c>
      <c r="J25" s="47"/>
      <c r="K25" s="47">
        <f>G25</f>
        <v>2.9339999999999997</v>
      </c>
      <c r="L25" s="47"/>
      <c r="M25" s="121">
        <v>3</v>
      </c>
      <c r="N25" s="132" t="s">
        <v>584</v>
      </c>
    </row>
    <row r="26" spans="1:14" ht="18.75" x14ac:dyDescent="0.3">
      <c r="A26" s="19">
        <v>16</v>
      </c>
      <c r="B26" s="67">
        <v>35</v>
      </c>
      <c r="C26" s="20" t="s">
        <v>1025</v>
      </c>
      <c r="D26" s="20" t="s">
        <v>632</v>
      </c>
      <c r="E26" s="20" t="s">
        <v>1026</v>
      </c>
      <c r="F26" s="74">
        <v>15</v>
      </c>
      <c r="G26" s="47"/>
      <c r="H26" s="47">
        <f>F26/4/3</f>
        <v>1.25</v>
      </c>
      <c r="I26" s="47"/>
      <c r="J26" s="47">
        <f>H26</f>
        <v>1.25</v>
      </c>
      <c r="K26" s="47"/>
      <c r="L26" s="47">
        <f>H26</f>
        <v>1.25</v>
      </c>
      <c r="M26" s="121">
        <v>2</v>
      </c>
      <c r="N26" s="132" t="s">
        <v>584</v>
      </c>
    </row>
    <row r="27" spans="1:14" ht="18.75" x14ac:dyDescent="0.3">
      <c r="A27" s="19">
        <v>17</v>
      </c>
      <c r="B27" s="67">
        <v>35</v>
      </c>
      <c r="C27" s="20" t="s">
        <v>1025</v>
      </c>
      <c r="D27" s="20" t="s">
        <v>632</v>
      </c>
      <c r="E27" s="20" t="s">
        <v>1027</v>
      </c>
      <c r="F27" s="74">
        <v>10.14</v>
      </c>
      <c r="G27" s="47"/>
      <c r="H27" s="47">
        <f>F27/4/3</f>
        <v>0.84500000000000008</v>
      </c>
      <c r="I27" s="47"/>
      <c r="J27" s="47">
        <f>H27</f>
        <v>0.84500000000000008</v>
      </c>
      <c r="K27" s="47"/>
      <c r="L27" s="47">
        <f>H27</f>
        <v>0.84500000000000008</v>
      </c>
      <c r="M27" s="121">
        <v>2</v>
      </c>
      <c r="N27" s="132" t="s">
        <v>584</v>
      </c>
    </row>
    <row r="28" spans="1:14" ht="18.75" x14ac:dyDescent="0.3">
      <c r="A28" s="19">
        <v>18</v>
      </c>
      <c r="B28" s="67">
        <v>35</v>
      </c>
      <c r="C28" s="20" t="s">
        <v>1025</v>
      </c>
      <c r="D28" s="20" t="s">
        <v>632</v>
      </c>
      <c r="E28" s="20" t="s">
        <v>1028</v>
      </c>
      <c r="F28" s="74">
        <v>27.082999999999998</v>
      </c>
      <c r="G28" s="47"/>
      <c r="H28" s="47">
        <f>F28/4/3</f>
        <v>2.2569166666666667</v>
      </c>
      <c r="I28" s="47"/>
      <c r="J28" s="47">
        <f>H28</f>
        <v>2.2569166666666667</v>
      </c>
      <c r="K28" s="47"/>
      <c r="L28" s="47">
        <f>H28</f>
        <v>2.2569166666666667</v>
      </c>
      <c r="M28" s="121">
        <v>2</v>
      </c>
      <c r="N28" s="132" t="s">
        <v>584</v>
      </c>
    </row>
    <row r="29" spans="1:14" ht="18.75" x14ac:dyDescent="0.3">
      <c r="A29" s="19">
        <v>19</v>
      </c>
      <c r="B29" s="67">
        <v>35</v>
      </c>
      <c r="C29" s="20" t="s">
        <v>1025</v>
      </c>
      <c r="D29" s="20" t="s">
        <v>632</v>
      </c>
      <c r="E29" s="20" t="s">
        <v>1029</v>
      </c>
      <c r="F29" s="74">
        <v>16.63</v>
      </c>
      <c r="G29" s="47"/>
      <c r="H29" s="47">
        <f>F29/4/3</f>
        <v>1.3858333333333333</v>
      </c>
      <c r="I29" s="47"/>
      <c r="J29" s="47">
        <f>H29</f>
        <v>1.3858333333333333</v>
      </c>
      <c r="K29" s="47"/>
      <c r="L29" s="47">
        <f>H29</f>
        <v>1.3858333333333333</v>
      </c>
      <c r="M29" s="121">
        <v>2</v>
      </c>
      <c r="N29" s="132" t="s">
        <v>584</v>
      </c>
    </row>
    <row r="30" spans="1:14" ht="18.75" x14ac:dyDescent="0.3">
      <c r="A30" s="19">
        <v>20</v>
      </c>
      <c r="B30" s="67">
        <v>35</v>
      </c>
      <c r="C30" s="20" t="s">
        <v>1025</v>
      </c>
      <c r="D30" s="20" t="s">
        <v>632</v>
      </c>
      <c r="E30" s="20" t="s">
        <v>1030</v>
      </c>
      <c r="F30" s="74">
        <v>7.76</v>
      </c>
      <c r="G30" s="47"/>
      <c r="H30" s="47">
        <f>F30/4/3</f>
        <v>0.64666666666666661</v>
      </c>
      <c r="I30" s="47"/>
      <c r="J30" s="47">
        <f>H30</f>
        <v>0.64666666666666661</v>
      </c>
      <c r="K30" s="47"/>
      <c r="L30" s="47">
        <f>H30</f>
        <v>0.64666666666666661</v>
      </c>
      <c r="M30" s="121">
        <v>2</v>
      </c>
      <c r="N30" s="132" t="s">
        <v>584</v>
      </c>
    </row>
    <row r="31" spans="1:14" ht="18.75" x14ac:dyDescent="0.3">
      <c r="A31" s="19">
        <v>21</v>
      </c>
      <c r="B31" s="67">
        <v>1</v>
      </c>
      <c r="C31" s="20" t="s">
        <v>995</v>
      </c>
      <c r="D31" s="20" t="s">
        <v>643</v>
      </c>
      <c r="E31" s="20" t="s">
        <v>1031</v>
      </c>
      <c r="F31" s="74" t="s">
        <v>644</v>
      </c>
      <c r="G31" s="47"/>
      <c r="H31" s="47"/>
      <c r="I31" s="47"/>
      <c r="J31" s="47"/>
      <c r="K31" s="47"/>
      <c r="L31" s="47"/>
      <c r="M31" s="121">
        <v>3</v>
      </c>
      <c r="N31" s="132" t="s">
        <v>338</v>
      </c>
    </row>
    <row r="32" spans="1:14" ht="18.75" x14ac:dyDescent="0.3">
      <c r="A32" s="19">
        <v>22</v>
      </c>
      <c r="B32" s="67">
        <v>109</v>
      </c>
      <c r="C32" s="20" t="s">
        <v>573</v>
      </c>
      <c r="D32" s="20" t="s">
        <v>414</v>
      </c>
      <c r="E32" s="20" t="s">
        <v>1032</v>
      </c>
      <c r="F32" s="74">
        <v>51.24</v>
      </c>
      <c r="G32" s="47">
        <f>F32/4/3</f>
        <v>4.2700000000000005</v>
      </c>
      <c r="H32" s="47"/>
      <c r="I32" s="47">
        <f>G32</f>
        <v>4.2700000000000005</v>
      </c>
      <c r="J32" s="47"/>
      <c r="K32" s="47">
        <f>G32</f>
        <v>4.2700000000000005</v>
      </c>
      <c r="L32" s="47"/>
      <c r="M32" s="121">
        <v>3</v>
      </c>
      <c r="N32" s="132" t="s">
        <v>584</v>
      </c>
    </row>
    <row r="33" spans="1:14" ht="18.75" x14ac:dyDescent="0.3">
      <c r="A33" s="19">
        <v>23</v>
      </c>
      <c r="B33" s="67">
        <v>1668</v>
      </c>
      <c r="C33" s="20" t="s">
        <v>637</v>
      </c>
      <c r="D33" s="20"/>
      <c r="E33" s="20" t="s">
        <v>1166</v>
      </c>
      <c r="F33" s="74">
        <v>0.33</v>
      </c>
      <c r="G33" s="180"/>
      <c r="H33" s="180"/>
      <c r="I33" s="180"/>
      <c r="J33" s="180"/>
      <c r="K33" s="180"/>
      <c r="L33" s="180"/>
      <c r="M33" s="121">
        <v>2</v>
      </c>
      <c r="N33" s="18" t="s">
        <v>338</v>
      </c>
    </row>
    <row r="34" spans="1:14" ht="18.75" x14ac:dyDescent="0.3">
      <c r="A34" s="19">
        <v>24</v>
      </c>
      <c r="B34" s="67">
        <v>109</v>
      </c>
      <c r="C34" s="20" t="s">
        <v>573</v>
      </c>
      <c r="D34" s="20" t="s">
        <v>414</v>
      </c>
      <c r="E34" s="20" t="s">
        <v>1038</v>
      </c>
      <c r="F34" s="74">
        <v>7.41</v>
      </c>
      <c r="G34" s="510"/>
      <c r="H34" s="489">
        <f>(F34+F35)/4/2</f>
        <v>0.97750000000000004</v>
      </c>
      <c r="I34" s="510"/>
      <c r="J34" s="510"/>
      <c r="K34" s="489">
        <f>H34</f>
        <v>0.97750000000000004</v>
      </c>
      <c r="L34" s="510"/>
      <c r="M34" s="121">
        <v>3</v>
      </c>
      <c r="N34" s="495" t="s">
        <v>583</v>
      </c>
    </row>
    <row r="35" spans="1:14" ht="18.75" x14ac:dyDescent="0.3">
      <c r="A35" s="19">
        <v>25</v>
      </c>
      <c r="B35" s="67">
        <v>1144</v>
      </c>
      <c r="C35" s="20" t="s">
        <v>1039</v>
      </c>
      <c r="D35" s="20"/>
      <c r="E35" s="20" t="s">
        <v>1038</v>
      </c>
      <c r="F35" s="74">
        <v>0.41</v>
      </c>
      <c r="G35" s="512"/>
      <c r="H35" s="490"/>
      <c r="I35" s="512"/>
      <c r="J35" s="512"/>
      <c r="K35" s="490"/>
      <c r="L35" s="512"/>
      <c r="M35" s="121" t="s">
        <v>580</v>
      </c>
      <c r="N35" s="496"/>
    </row>
    <row r="36" spans="1:14" ht="18.75" x14ac:dyDescent="0.3">
      <c r="A36" s="19">
        <v>26</v>
      </c>
      <c r="B36" s="67">
        <v>308</v>
      </c>
      <c r="C36" s="20" t="s">
        <v>1040</v>
      </c>
      <c r="D36" s="20" t="s">
        <v>634</v>
      </c>
      <c r="E36" s="20" t="s">
        <v>1041</v>
      </c>
      <c r="F36" s="74">
        <v>3.25</v>
      </c>
      <c r="G36" s="47"/>
      <c r="H36" s="47"/>
      <c r="I36" s="47"/>
      <c r="J36" s="68">
        <f>F36/4</f>
        <v>0.8125</v>
      </c>
      <c r="K36" s="47"/>
      <c r="L36" s="47"/>
      <c r="M36" s="121">
        <v>1</v>
      </c>
      <c r="N36" s="132" t="s">
        <v>616</v>
      </c>
    </row>
    <row r="37" spans="1:14" ht="18.75" x14ac:dyDescent="0.3">
      <c r="A37" s="19">
        <v>27</v>
      </c>
      <c r="B37" s="67">
        <v>2714</v>
      </c>
      <c r="C37" s="20" t="s">
        <v>1042</v>
      </c>
      <c r="D37" s="20" t="s">
        <v>581</v>
      </c>
      <c r="E37" s="20" t="s">
        <v>1043</v>
      </c>
      <c r="F37" s="74">
        <v>1.5</v>
      </c>
      <c r="G37" s="47"/>
      <c r="H37" s="47"/>
      <c r="I37" s="47"/>
      <c r="J37" s="47">
        <v>0.75</v>
      </c>
      <c r="K37" s="47"/>
      <c r="L37" s="47"/>
      <c r="M37" s="121">
        <v>1</v>
      </c>
      <c r="N37" s="131" t="s">
        <v>648</v>
      </c>
    </row>
    <row r="38" spans="1:14" ht="18.75" x14ac:dyDescent="0.3">
      <c r="A38" s="19">
        <v>28</v>
      </c>
      <c r="B38" s="67">
        <v>109</v>
      </c>
      <c r="C38" s="20" t="s">
        <v>573</v>
      </c>
      <c r="D38" s="20" t="s">
        <v>414</v>
      </c>
      <c r="E38" s="20" t="s">
        <v>1044</v>
      </c>
      <c r="F38" s="74">
        <v>41.62</v>
      </c>
      <c r="G38" s="68">
        <f>F38/4/3</f>
        <v>3.4683333333333333</v>
      </c>
      <c r="H38" s="47"/>
      <c r="I38" s="68">
        <f>G38</f>
        <v>3.4683333333333333</v>
      </c>
      <c r="J38" s="47"/>
      <c r="K38" s="68">
        <f>G38</f>
        <v>3.4683333333333333</v>
      </c>
      <c r="L38" s="47"/>
      <c r="M38" s="121">
        <v>2</v>
      </c>
      <c r="N38" s="132" t="s">
        <v>584</v>
      </c>
    </row>
    <row r="39" spans="1:14" ht="18.75" x14ac:dyDescent="0.3">
      <c r="A39" s="19">
        <v>29</v>
      </c>
      <c r="B39" s="67">
        <v>109</v>
      </c>
      <c r="C39" s="20" t="s">
        <v>573</v>
      </c>
      <c r="D39" s="20" t="s">
        <v>414</v>
      </c>
      <c r="E39" s="20" t="s">
        <v>1045</v>
      </c>
      <c r="F39" s="74">
        <v>68.150000000000006</v>
      </c>
      <c r="G39" s="489">
        <f>(F39+F40)/4/6</f>
        <v>2.843666666666667</v>
      </c>
      <c r="H39" s="489">
        <f>G39</f>
        <v>2.843666666666667</v>
      </c>
      <c r="I39" s="489">
        <f>H39</f>
        <v>2.843666666666667</v>
      </c>
      <c r="J39" s="489">
        <f>I39</f>
        <v>2.843666666666667</v>
      </c>
      <c r="K39" s="489">
        <f>J39</f>
        <v>2.843666666666667</v>
      </c>
      <c r="L39" s="489">
        <f>K39</f>
        <v>2.843666666666667</v>
      </c>
      <c r="M39" s="121">
        <v>5</v>
      </c>
      <c r="N39" s="495" t="s">
        <v>629</v>
      </c>
    </row>
    <row r="40" spans="1:14" ht="18.75" x14ac:dyDescent="0.3">
      <c r="A40" s="19">
        <v>30</v>
      </c>
      <c r="B40" s="67">
        <v>718</v>
      </c>
      <c r="C40" s="20" t="s">
        <v>515</v>
      </c>
      <c r="D40" s="20" t="s">
        <v>582</v>
      </c>
      <c r="E40" s="20" t="s">
        <v>1045</v>
      </c>
      <c r="F40" s="74">
        <v>9.8000000000000004E-2</v>
      </c>
      <c r="G40" s="490"/>
      <c r="H40" s="490"/>
      <c r="I40" s="490"/>
      <c r="J40" s="490"/>
      <c r="K40" s="490"/>
      <c r="L40" s="490"/>
      <c r="M40" s="121" t="s">
        <v>580</v>
      </c>
      <c r="N40" s="496"/>
    </row>
    <row r="41" spans="1:14" ht="18.75" x14ac:dyDescent="0.3">
      <c r="A41" s="19">
        <v>31</v>
      </c>
      <c r="B41" s="67">
        <v>13</v>
      </c>
      <c r="C41" s="20" t="s">
        <v>1047</v>
      </c>
      <c r="D41" s="20" t="s">
        <v>1046</v>
      </c>
      <c r="E41" s="20" t="s">
        <v>1048</v>
      </c>
      <c r="F41" s="74">
        <v>54</v>
      </c>
      <c r="G41" s="489">
        <f>(F41+F42)/4/6</f>
        <v>2.2632916666666669</v>
      </c>
      <c r="H41" s="489">
        <f>G41</f>
        <v>2.2632916666666669</v>
      </c>
      <c r="I41" s="489">
        <f>H41</f>
        <v>2.2632916666666669</v>
      </c>
      <c r="J41" s="489">
        <f>I41</f>
        <v>2.2632916666666669</v>
      </c>
      <c r="K41" s="489">
        <f>J41</f>
        <v>2.2632916666666669</v>
      </c>
      <c r="L41" s="489">
        <f>K41</f>
        <v>2.2632916666666669</v>
      </c>
      <c r="M41" s="121">
        <v>3</v>
      </c>
      <c r="N41" s="495" t="s">
        <v>583</v>
      </c>
    </row>
    <row r="42" spans="1:14" ht="18.75" x14ac:dyDescent="0.3">
      <c r="A42" s="19">
        <v>32</v>
      </c>
      <c r="B42" s="67">
        <v>115</v>
      </c>
      <c r="C42" s="20" t="s">
        <v>1049</v>
      </c>
      <c r="D42" s="20" t="s">
        <v>579</v>
      </c>
      <c r="E42" s="20" t="s">
        <v>1048</v>
      </c>
      <c r="F42" s="74">
        <v>0.31900000000000001</v>
      </c>
      <c r="G42" s="490"/>
      <c r="H42" s="490"/>
      <c r="I42" s="490"/>
      <c r="J42" s="490"/>
      <c r="K42" s="490"/>
      <c r="L42" s="490"/>
      <c r="M42" s="121" t="s">
        <v>580</v>
      </c>
      <c r="N42" s="496"/>
    </row>
    <row r="43" spans="1:14" ht="18.75" x14ac:dyDescent="0.3">
      <c r="A43" s="19">
        <v>33</v>
      </c>
      <c r="B43" s="67">
        <v>59</v>
      </c>
      <c r="C43" s="20" t="s">
        <v>675</v>
      </c>
      <c r="D43" s="20"/>
      <c r="E43" s="20" t="s">
        <v>1050</v>
      </c>
      <c r="F43" s="74">
        <v>3.044</v>
      </c>
      <c r="G43" s="47"/>
      <c r="H43" s="47"/>
      <c r="I43" s="68">
        <f>F43/4</f>
        <v>0.76100000000000001</v>
      </c>
      <c r="J43" s="47"/>
      <c r="K43" s="47"/>
      <c r="L43" s="47"/>
      <c r="M43" s="121">
        <v>1</v>
      </c>
      <c r="N43" s="132" t="s">
        <v>616</v>
      </c>
    </row>
    <row r="44" spans="1:14" ht="18.75" x14ac:dyDescent="0.3">
      <c r="A44" s="19">
        <v>34</v>
      </c>
      <c r="B44" s="67">
        <v>9</v>
      </c>
      <c r="C44" s="20" t="s">
        <v>1051</v>
      </c>
      <c r="D44" s="20" t="s">
        <v>1052</v>
      </c>
      <c r="E44" s="20" t="s">
        <v>676</v>
      </c>
      <c r="F44" s="74">
        <v>1.085</v>
      </c>
      <c r="G44" s="47"/>
      <c r="H44" s="47"/>
      <c r="I44" s="68">
        <f>F44/2</f>
        <v>0.54249999999999998</v>
      </c>
      <c r="J44" s="47"/>
      <c r="K44" s="47"/>
      <c r="L44" s="47"/>
      <c r="M44" s="121">
        <v>1</v>
      </c>
      <c r="N44" s="131" t="s">
        <v>648</v>
      </c>
    </row>
    <row r="45" spans="1:14" ht="18.75" x14ac:dyDescent="0.3">
      <c r="A45" s="19">
        <v>35</v>
      </c>
      <c r="B45" s="67">
        <v>57</v>
      </c>
      <c r="C45" s="20" t="s">
        <v>652</v>
      </c>
      <c r="D45" s="20" t="s">
        <v>1053</v>
      </c>
      <c r="E45" s="20" t="s">
        <v>1054</v>
      </c>
      <c r="F45" s="74">
        <v>36</v>
      </c>
      <c r="G45" s="47"/>
      <c r="H45" s="47">
        <f>F45/4/2</f>
        <v>4.5</v>
      </c>
      <c r="I45" s="47"/>
      <c r="J45" s="47"/>
      <c r="K45" s="47">
        <f>H45</f>
        <v>4.5</v>
      </c>
      <c r="L45" s="47"/>
      <c r="M45" s="121">
        <v>5</v>
      </c>
      <c r="N45" s="132" t="s">
        <v>583</v>
      </c>
    </row>
    <row r="46" spans="1:14" ht="18.75" x14ac:dyDescent="0.3">
      <c r="A46" s="19">
        <v>36</v>
      </c>
      <c r="B46" s="67">
        <v>109</v>
      </c>
      <c r="C46" s="20" t="s">
        <v>573</v>
      </c>
      <c r="D46" s="20" t="s">
        <v>414</v>
      </c>
      <c r="E46" s="20" t="s">
        <v>1055</v>
      </c>
      <c r="F46" s="74">
        <v>72</v>
      </c>
      <c r="G46" s="47">
        <f>F46/4/4</f>
        <v>4.5</v>
      </c>
      <c r="H46" s="47">
        <f>G46</f>
        <v>4.5</v>
      </c>
      <c r="I46" s="47"/>
      <c r="J46" s="47">
        <f>G46</f>
        <v>4.5</v>
      </c>
      <c r="K46" s="47"/>
      <c r="L46" s="47">
        <f>G46</f>
        <v>4.5</v>
      </c>
      <c r="M46" s="121">
        <v>4</v>
      </c>
      <c r="N46" s="132" t="s">
        <v>607</v>
      </c>
    </row>
    <row r="47" spans="1:14" ht="18.75" x14ac:dyDescent="0.3">
      <c r="A47" s="19">
        <v>37</v>
      </c>
      <c r="B47" s="67">
        <v>49</v>
      </c>
      <c r="C47" s="20" t="s">
        <v>674</v>
      </c>
      <c r="D47" s="20" t="s">
        <v>1056</v>
      </c>
      <c r="E47" s="20" t="s">
        <v>1057</v>
      </c>
      <c r="F47" s="74">
        <v>2.7909999999999999</v>
      </c>
      <c r="G47" s="47"/>
      <c r="H47" s="47"/>
      <c r="I47" s="68">
        <f>F47/4</f>
        <v>0.69774999999999998</v>
      </c>
      <c r="J47" s="47"/>
      <c r="K47" s="47"/>
      <c r="L47" s="47"/>
      <c r="M47" s="121">
        <v>3</v>
      </c>
      <c r="N47" s="132" t="s">
        <v>616</v>
      </c>
    </row>
    <row r="48" spans="1:14" ht="18.75" x14ac:dyDescent="0.3">
      <c r="A48" s="19">
        <v>38</v>
      </c>
      <c r="B48" s="67">
        <v>78</v>
      </c>
      <c r="C48" s="20" t="s">
        <v>787</v>
      </c>
      <c r="D48" s="20"/>
      <c r="E48" s="20" t="s">
        <v>1059</v>
      </c>
      <c r="F48" s="74">
        <v>15.446999999999999</v>
      </c>
      <c r="G48" s="68"/>
      <c r="H48" s="68">
        <f>F48/4/3</f>
        <v>1.28725</v>
      </c>
      <c r="I48" s="68"/>
      <c r="J48" s="68">
        <f>H48</f>
        <v>1.28725</v>
      </c>
      <c r="K48" s="68"/>
      <c r="L48" s="68">
        <f>H48</f>
        <v>1.28725</v>
      </c>
      <c r="M48" s="121">
        <v>2</v>
      </c>
      <c r="N48" s="132" t="s">
        <v>584</v>
      </c>
    </row>
    <row r="49" spans="1:14" ht="18.75" x14ac:dyDescent="0.3">
      <c r="A49" s="19">
        <v>39</v>
      </c>
      <c r="B49" s="67">
        <v>98</v>
      </c>
      <c r="C49" s="20" t="s">
        <v>1058</v>
      </c>
      <c r="D49" s="20"/>
      <c r="E49" s="20" t="s">
        <v>1059</v>
      </c>
      <c r="F49" s="74">
        <v>6</v>
      </c>
      <c r="G49" s="68"/>
      <c r="H49" s="68">
        <f>F49/4</f>
        <v>1.5</v>
      </c>
      <c r="I49" s="68"/>
      <c r="J49" s="68"/>
      <c r="K49" s="68"/>
      <c r="L49" s="68"/>
      <c r="M49" s="121">
        <v>2</v>
      </c>
      <c r="N49" s="132" t="s">
        <v>616</v>
      </c>
    </row>
    <row r="50" spans="1:14" ht="18.75" x14ac:dyDescent="0.3">
      <c r="A50" s="19">
        <v>40</v>
      </c>
      <c r="B50" s="67">
        <v>52</v>
      </c>
      <c r="C50" s="20" t="s">
        <v>788</v>
      </c>
      <c r="D50" s="20"/>
      <c r="E50" s="20" t="s">
        <v>1106</v>
      </c>
      <c r="F50" s="74">
        <v>3.16</v>
      </c>
      <c r="G50" s="68"/>
      <c r="H50" s="68">
        <f>F50/4</f>
        <v>0.79</v>
      </c>
      <c r="I50" s="68"/>
      <c r="J50" s="68"/>
      <c r="K50" s="68"/>
      <c r="L50" s="68"/>
      <c r="M50" s="121">
        <v>1</v>
      </c>
      <c r="N50" s="132" t="s">
        <v>616</v>
      </c>
    </row>
    <row r="51" spans="1:14" ht="18.75" x14ac:dyDescent="0.3">
      <c r="A51" s="19">
        <v>41</v>
      </c>
      <c r="B51" s="67">
        <v>196</v>
      </c>
      <c r="C51" s="20" t="s">
        <v>1107</v>
      </c>
      <c r="D51" s="20" t="s">
        <v>1108</v>
      </c>
      <c r="E51" s="20" t="s">
        <v>1106</v>
      </c>
      <c r="F51" s="74">
        <v>1.0589999999999999</v>
      </c>
      <c r="G51" s="68"/>
      <c r="H51" s="68">
        <f>F51/4</f>
        <v>0.26474999999999999</v>
      </c>
      <c r="I51" s="68"/>
      <c r="J51" s="68"/>
      <c r="K51" s="68"/>
      <c r="L51" s="68"/>
      <c r="M51" s="121">
        <v>1</v>
      </c>
      <c r="N51" s="132" t="s">
        <v>616</v>
      </c>
    </row>
    <row r="52" spans="1:14" ht="18.75" x14ac:dyDescent="0.3">
      <c r="A52" s="19">
        <v>42</v>
      </c>
      <c r="B52" s="67">
        <v>815</v>
      </c>
      <c r="C52" s="20" t="s">
        <v>638</v>
      </c>
      <c r="D52" s="20" t="s">
        <v>1060</v>
      </c>
      <c r="E52" s="20" t="s">
        <v>1061</v>
      </c>
      <c r="F52" s="74">
        <v>6</v>
      </c>
      <c r="G52" s="68"/>
      <c r="H52" s="68"/>
      <c r="I52" s="68"/>
      <c r="J52" s="68">
        <f>F52/4/2</f>
        <v>0.75</v>
      </c>
      <c r="K52" s="68"/>
      <c r="L52" s="68"/>
      <c r="M52" s="121">
        <v>3</v>
      </c>
      <c r="N52" s="132" t="s">
        <v>583</v>
      </c>
    </row>
    <row r="53" spans="1:14" ht="18.75" x14ac:dyDescent="0.3">
      <c r="A53" s="19">
        <v>43</v>
      </c>
      <c r="B53" s="67">
        <v>2660</v>
      </c>
      <c r="C53" s="20" t="s">
        <v>1062</v>
      </c>
      <c r="D53" s="20" t="s">
        <v>1063</v>
      </c>
      <c r="E53" s="20" t="s">
        <v>1064</v>
      </c>
      <c r="F53" s="74">
        <v>14.117000000000001</v>
      </c>
      <c r="G53" s="68"/>
      <c r="H53" s="68">
        <f>F53/4/2</f>
        <v>1.7646250000000001</v>
      </c>
      <c r="I53" s="68"/>
      <c r="J53" s="68"/>
      <c r="K53" s="68">
        <f>H53</f>
        <v>1.7646250000000001</v>
      </c>
      <c r="L53" s="68"/>
      <c r="M53" s="121">
        <v>2</v>
      </c>
      <c r="N53" s="132" t="s">
        <v>583</v>
      </c>
    </row>
    <row r="54" spans="1:14" ht="18.75" x14ac:dyDescent="0.3">
      <c r="A54" s="19">
        <v>44</v>
      </c>
      <c r="B54" s="67">
        <v>1461</v>
      </c>
      <c r="C54" s="20" t="s">
        <v>1071</v>
      </c>
      <c r="D54" s="20" t="s">
        <v>643</v>
      </c>
      <c r="E54" s="20" t="s">
        <v>1072</v>
      </c>
      <c r="F54" s="74"/>
      <c r="G54" s="68"/>
      <c r="H54" s="68"/>
      <c r="I54" s="68"/>
      <c r="J54" s="68"/>
      <c r="K54" s="68"/>
      <c r="L54" s="68"/>
      <c r="M54" s="121"/>
      <c r="N54" s="132" t="s">
        <v>338</v>
      </c>
    </row>
    <row r="55" spans="1:14" ht="18.75" x14ac:dyDescent="0.3">
      <c r="A55" s="19">
        <v>45</v>
      </c>
      <c r="B55" s="67">
        <v>1141</v>
      </c>
      <c r="C55" s="20" t="s">
        <v>1083</v>
      </c>
      <c r="D55" s="20"/>
      <c r="E55" s="20" t="s">
        <v>1084</v>
      </c>
      <c r="F55" s="74">
        <v>1.46</v>
      </c>
      <c r="G55" s="59"/>
      <c r="H55" s="59"/>
      <c r="I55" s="59"/>
      <c r="J55" s="59">
        <f>F55/2</f>
        <v>0.73</v>
      </c>
      <c r="K55" s="59"/>
      <c r="L55" s="59"/>
      <c r="M55" s="121">
        <v>1</v>
      </c>
      <c r="N55" s="135" t="s">
        <v>648</v>
      </c>
    </row>
    <row r="56" spans="1:14" ht="18.75" x14ac:dyDescent="0.3">
      <c r="A56" s="19">
        <v>46</v>
      </c>
      <c r="B56" s="67">
        <v>2333</v>
      </c>
      <c r="C56" s="20" t="s">
        <v>848</v>
      </c>
      <c r="D56" s="20" t="s">
        <v>680</v>
      </c>
      <c r="E56" s="20" t="s">
        <v>1085</v>
      </c>
      <c r="F56" s="74">
        <v>0.75</v>
      </c>
      <c r="G56" s="59"/>
      <c r="H56" s="59"/>
      <c r="I56" s="59"/>
      <c r="J56" s="59">
        <v>0.75</v>
      </c>
      <c r="K56" s="59"/>
      <c r="L56" s="59"/>
      <c r="M56" s="121">
        <v>1</v>
      </c>
      <c r="N56" s="135" t="s">
        <v>612</v>
      </c>
    </row>
    <row r="57" spans="1:14" ht="18.75" x14ac:dyDescent="0.3">
      <c r="A57" s="19">
        <v>47</v>
      </c>
      <c r="B57" s="67">
        <v>3090</v>
      </c>
      <c r="C57" s="136" t="s">
        <v>453</v>
      </c>
      <c r="D57" s="20"/>
      <c r="E57" s="20" t="s">
        <v>1086</v>
      </c>
      <c r="F57" s="74">
        <v>3</v>
      </c>
      <c r="G57" s="59"/>
      <c r="H57" s="59"/>
      <c r="I57" s="59"/>
      <c r="J57" s="59">
        <f>F57/2</f>
        <v>1.5</v>
      </c>
      <c r="K57" s="59"/>
      <c r="L57" s="59"/>
      <c r="M57" s="121">
        <v>2</v>
      </c>
      <c r="N57" s="135" t="s">
        <v>648</v>
      </c>
    </row>
    <row r="58" spans="1:14" ht="18.75" x14ac:dyDescent="0.3">
      <c r="A58" s="19">
        <v>48</v>
      </c>
      <c r="B58" s="67">
        <v>139</v>
      </c>
      <c r="C58" s="20" t="s">
        <v>1090</v>
      </c>
      <c r="D58" s="20" t="s">
        <v>1091</v>
      </c>
      <c r="E58" s="20" t="s">
        <v>1092</v>
      </c>
      <c r="F58" s="74">
        <v>1.1599999999999999</v>
      </c>
      <c r="G58" s="59"/>
      <c r="H58" s="59"/>
      <c r="I58" s="59"/>
      <c r="J58" s="59">
        <f>F58/2</f>
        <v>0.57999999999999996</v>
      </c>
      <c r="K58" s="59"/>
      <c r="L58" s="59"/>
      <c r="M58" s="121">
        <v>2</v>
      </c>
      <c r="N58" s="135" t="s">
        <v>648</v>
      </c>
    </row>
    <row r="59" spans="1:14" ht="18.75" x14ac:dyDescent="0.3">
      <c r="A59" s="19">
        <v>49</v>
      </c>
      <c r="B59" s="67">
        <v>98</v>
      </c>
      <c r="C59" s="20" t="s">
        <v>1058</v>
      </c>
      <c r="D59" s="20" t="s">
        <v>682</v>
      </c>
      <c r="E59" s="20" t="s">
        <v>1093</v>
      </c>
      <c r="F59" s="74">
        <v>2.25</v>
      </c>
      <c r="G59" s="59"/>
      <c r="H59" s="59"/>
      <c r="I59" s="59"/>
      <c r="J59" s="59">
        <f>F59/2</f>
        <v>1.125</v>
      </c>
      <c r="K59" s="59"/>
      <c r="L59" s="59"/>
      <c r="M59" s="121">
        <v>3</v>
      </c>
      <c r="N59" s="135" t="s">
        <v>648</v>
      </c>
    </row>
    <row r="60" spans="1:14" ht="18.75" x14ac:dyDescent="0.3">
      <c r="A60" s="19">
        <v>50</v>
      </c>
      <c r="B60" s="67">
        <v>114</v>
      </c>
      <c r="C60" s="20" t="s">
        <v>677</v>
      </c>
      <c r="D60" s="20"/>
      <c r="E60" s="20" t="s">
        <v>1094</v>
      </c>
      <c r="F60" s="74">
        <v>0.75</v>
      </c>
      <c r="G60" s="59"/>
      <c r="H60" s="59"/>
      <c r="I60" s="59"/>
      <c r="J60" s="59"/>
      <c r="K60" s="59"/>
      <c r="L60" s="59"/>
      <c r="M60" s="121">
        <v>2</v>
      </c>
      <c r="N60" s="18" t="s">
        <v>338</v>
      </c>
    </row>
    <row r="61" spans="1:14" ht="18.75" x14ac:dyDescent="0.3">
      <c r="A61" s="19">
        <v>51</v>
      </c>
      <c r="B61" s="67">
        <v>14</v>
      </c>
      <c r="C61" s="20" t="s">
        <v>1047</v>
      </c>
      <c r="D61" s="20" t="s">
        <v>1095</v>
      </c>
      <c r="E61" s="20" t="s">
        <v>1096</v>
      </c>
      <c r="F61" s="74">
        <v>18</v>
      </c>
      <c r="G61" s="59"/>
      <c r="H61" s="59">
        <f>F61/4/2</f>
        <v>2.25</v>
      </c>
      <c r="I61" s="59"/>
      <c r="J61" s="59"/>
      <c r="K61" s="59">
        <f>H61</f>
        <v>2.25</v>
      </c>
      <c r="L61" s="59"/>
      <c r="M61" s="121">
        <v>2</v>
      </c>
      <c r="N61" s="18" t="s">
        <v>584</v>
      </c>
    </row>
    <row r="62" spans="1:14" ht="18.75" x14ac:dyDescent="0.3">
      <c r="A62" s="19">
        <v>52</v>
      </c>
      <c r="B62" s="67">
        <v>1704</v>
      </c>
      <c r="C62" s="20" t="s">
        <v>1097</v>
      </c>
      <c r="D62" s="20" t="s">
        <v>797</v>
      </c>
      <c r="E62" s="20" t="s">
        <v>1098</v>
      </c>
      <c r="F62" s="74">
        <v>0.67</v>
      </c>
      <c r="G62" s="59"/>
      <c r="H62" s="59"/>
      <c r="I62" s="59"/>
      <c r="J62" s="59"/>
      <c r="K62" s="59"/>
      <c r="L62" s="59"/>
      <c r="M62" s="121"/>
      <c r="N62" s="18" t="s">
        <v>338</v>
      </c>
    </row>
    <row r="63" spans="1:14" ht="18.75" x14ac:dyDescent="0.3">
      <c r="A63" s="19">
        <v>53</v>
      </c>
      <c r="B63" s="137" t="s">
        <v>1101</v>
      </c>
      <c r="C63" s="20" t="s">
        <v>699</v>
      </c>
      <c r="D63" s="20" t="s">
        <v>1099</v>
      </c>
      <c r="E63" s="20" t="s">
        <v>1100</v>
      </c>
      <c r="F63" s="74">
        <v>6</v>
      </c>
      <c r="G63" s="59"/>
      <c r="H63" s="59"/>
      <c r="I63" s="59"/>
      <c r="J63" s="59">
        <f>F63/4</f>
        <v>1.5</v>
      </c>
      <c r="K63" s="59"/>
      <c r="L63" s="59"/>
      <c r="M63" s="121">
        <v>2</v>
      </c>
      <c r="N63" s="18" t="s">
        <v>616</v>
      </c>
    </row>
    <row r="64" spans="1:14" ht="18.75" x14ac:dyDescent="0.3">
      <c r="A64" s="19">
        <v>54</v>
      </c>
      <c r="B64" s="67">
        <v>98</v>
      </c>
      <c r="C64" s="20" t="s">
        <v>1058</v>
      </c>
      <c r="D64" s="20" t="s">
        <v>1103</v>
      </c>
      <c r="E64" s="20" t="s">
        <v>1104</v>
      </c>
      <c r="F64" s="74">
        <v>42</v>
      </c>
      <c r="G64" s="73">
        <f>F64/4/2</f>
        <v>5.25</v>
      </c>
      <c r="H64" s="73"/>
      <c r="I64" s="73"/>
      <c r="J64" s="73"/>
      <c r="K64" s="73">
        <f>G64</f>
        <v>5.25</v>
      </c>
      <c r="L64" s="73"/>
      <c r="M64" s="121">
        <v>7</v>
      </c>
      <c r="N64" s="110" t="s">
        <v>583</v>
      </c>
    </row>
    <row r="65" spans="1:15" ht="18.75" x14ac:dyDescent="0.3">
      <c r="A65" s="19">
        <v>55</v>
      </c>
      <c r="B65" s="67">
        <v>1269</v>
      </c>
      <c r="C65" s="20" t="s">
        <v>27</v>
      </c>
      <c r="D65" s="20" t="s">
        <v>643</v>
      </c>
      <c r="E65" s="20" t="s">
        <v>1105</v>
      </c>
      <c r="F65" s="74"/>
      <c r="G65" s="73"/>
      <c r="H65" s="73"/>
      <c r="I65" s="73"/>
      <c r="J65" s="73"/>
      <c r="K65" s="73"/>
      <c r="L65" s="73"/>
      <c r="M65" s="121">
        <v>3</v>
      </c>
      <c r="N65" s="110" t="s">
        <v>338</v>
      </c>
    </row>
    <row r="66" spans="1:15" ht="18.75" x14ac:dyDescent="0.3">
      <c r="A66" s="19">
        <v>56</v>
      </c>
      <c r="B66" s="67">
        <v>2070</v>
      </c>
      <c r="C66" s="20" t="s">
        <v>534</v>
      </c>
      <c r="D66" s="20" t="s">
        <v>643</v>
      </c>
      <c r="E66" s="20" t="s">
        <v>28</v>
      </c>
      <c r="F66" s="74"/>
      <c r="G66" s="73"/>
      <c r="H66" s="73"/>
      <c r="I66" s="73"/>
      <c r="J66" s="73"/>
      <c r="K66" s="73"/>
      <c r="L66" s="73"/>
      <c r="M66" s="121">
        <v>4</v>
      </c>
      <c r="N66" s="110" t="s">
        <v>338</v>
      </c>
    </row>
    <row r="67" spans="1:15" ht="18.75" x14ac:dyDescent="0.3">
      <c r="A67" s="19">
        <v>57</v>
      </c>
      <c r="B67" s="67"/>
      <c r="C67" s="20" t="s">
        <v>625</v>
      </c>
      <c r="D67" s="20"/>
      <c r="E67" s="20" t="s">
        <v>1109</v>
      </c>
      <c r="F67" s="74">
        <v>30</v>
      </c>
      <c r="G67" s="73"/>
      <c r="H67" s="73">
        <f>F67/4</f>
        <v>7.5</v>
      </c>
      <c r="I67" s="73"/>
      <c r="J67" s="73"/>
      <c r="K67" s="73"/>
      <c r="L67" s="73"/>
      <c r="M67" s="121">
        <v>10</v>
      </c>
      <c r="N67" s="110" t="s">
        <v>616</v>
      </c>
    </row>
    <row r="68" spans="1:15" ht="18.75" x14ac:dyDescent="0.3">
      <c r="A68" s="19">
        <v>58</v>
      </c>
      <c r="B68" s="67"/>
      <c r="C68" s="20" t="s">
        <v>625</v>
      </c>
      <c r="D68" s="20"/>
      <c r="E68" s="20" t="s">
        <v>1110</v>
      </c>
      <c r="F68" s="74">
        <v>3</v>
      </c>
      <c r="G68" s="73"/>
      <c r="H68" s="73"/>
      <c r="I68" s="73"/>
      <c r="J68" s="68">
        <f>F68/4</f>
        <v>0.75</v>
      </c>
      <c r="K68" s="73"/>
      <c r="L68" s="73"/>
      <c r="M68" s="121">
        <v>1</v>
      </c>
      <c r="N68" s="110" t="s">
        <v>616</v>
      </c>
    </row>
    <row r="69" spans="1:15" ht="18.75" x14ac:dyDescent="0.3">
      <c r="A69" s="19">
        <v>59</v>
      </c>
      <c r="B69" s="67">
        <v>2455</v>
      </c>
      <c r="C69" s="20" t="s">
        <v>1111</v>
      </c>
      <c r="D69" s="20" t="s">
        <v>634</v>
      </c>
      <c r="E69" s="20" t="s">
        <v>1112</v>
      </c>
      <c r="F69" s="74">
        <v>3</v>
      </c>
      <c r="G69" s="68"/>
      <c r="H69" s="68"/>
      <c r="I69" s="68"/>
      <c r="J69" s="68">
        <f>F69/4</f>
        <v>0.75</v>
      </c>
      <c r="K69" s="68"/>
      <c r="L69" s="68"/>
      <c r="M69" s="121">
        <v>1</v>
      </c>
      <c r="N69" s="132" t="s">
        <v>616</v>
      </c>
    </row>
    <row r="70" spans="1:15" ht="18.75" x14ac:dyDescent="0.3">
      <c r="A70" s="19">
        <v>60</v>
      </c>
      <c r="B70" s="173">
        <v>57</v>
      </c>
      <c r="C70" s="18" t="s">
        <v>652</v>
      </c>
      <c r="D70" s="18" t="s">
        <v>799</v>
      </c>
      <c r="E70" s="11" t="s">
        <v>800</v>
      </c>
      <c r="F70" s="53">
        <v>48</v>
      </c>
      <c r="G70" s="53">
        <v>3</v>
      </c>
      <c r="H70" s="53"/>
      <c r="I70" s="53">
        <v>3</v>
      </c>
      <c r="J70" s="53"/>
      <c r="K70" s="53">
        <v>3</v>
      </c>
      <c r="L70" s="53"/>
      <c r="M70" s="292">
        <v>4</v>
      </c>
      <c r="N70" s="90" t="s">
        <v>584</v>
      </c>
      <c r="O70" s="209"/>
    </row>
    <row r="71" spans="1:15" s="166" customFormat="1" ht="17.45" customHeight="1" x14ac:dyDescent="0.3">
      <c r="A71" s="19">
        <v>61</v>
      </c>
      <c r="B71" s="174">
        <v>51</v>
      </c>
      <c r="C71" s="176" t="s">
        <v>410</v>
      </c>
      <c r="D71" s="176" t="s">
        <v>411</v>
      </c>
      <c r="E71" s="164" t="s">
        <v>406</v>
      </c>
      <c r="F71" s="165">
        <v>5.57</v>
      </c>
      <c r="G71" s="167">
        <f>F71/4/3</f>
        <v>0.46416666666666667</v>
      </c>
      <c r="H71" s="165"/>
      <c r="I71" s="167">
        <f>G71</f>
        <v>0.46416666666666667</v>
      </c>
      <c r="J71" s="165"/>
      <c r="K71" s="167">
        <f>G71</f>
        <v>0.46416666666666667</v>
      </c>
      <c r="L71" s="165"/>
      <c r="M71" s="165">
        <v>1</v>
      </c>
      <c r="N71" s="90" t="s">
        <v>629</v>
      </c>
      <c r="O71" s="210"/>
    </row>
    <row r="72" spans="1:15" ht="18.75" x14ac:dyDescent="0.3">
      <c r="A72" s="522">
        <v>62</v>
      </c>
      <c r="B72" s="173">
        <v>2</v>
      </c>
      <c r="C72" s="18" t="s">
        <v>874</v>
      </c>
      <c r="D72" s="18" t="s">
        <v>606</v>
      </c>
      <c r="E72" s="11" t="s">
        <v>691</v>
      </c>
      <c r="F72" s="53">
        <v>35.44</v>
      </c>
      <c r="G72" s="489">
        <f>(F72+F73+F74+F75+F76+F77+F78)/4/6</f>
        <v>1.7667499999999998</v>
      </c>
      <c r="H72" s="489">
        <f>G72</f>
        <v>1.7667499999999998</v>
      </c>
      <c r="I72" s="489">
        <f>H72</f>
        <v>1.7667499999999998</v>
      </c>
      <c r="J72" s="489">
        <f>I72</f>
        <v>1.7667499999999998</v>
      </c>
      <c r="K72" s="489">
        <f>J72</f>
        <v>1.7667499999999998</v>
      </c>
      <c r="L72" s="489">
        <f>K72</f>
        <v>1.7667499999999998</v>
      </c>
      <c r="M72" s="292">
        <v>4</v>
      </c>
      <c r="N72" s="517" t="s">
        <v>629</v>
      </c>
      <c r="O72" s="525"/>
    </row>
    <row r="73" spans="1:15" ht="18.75" x14ac:dyDescent="0.3">
      <c r="A73" s="523"/>
      <c r="B73" s="173">
        <v>844</v>
      </c>
      <c r="C73" s="18" t="s">
        <v>1167</v>
      </c>
      <c r="D73" s="18" t="s">
        <v>581</v>
      </c>
      <c r="E73" s="11" t="s">
        <v>692</v>
      </c>
      <c r="F73" s="95">
        <v>0.19600000000000001</v>
      </c>
      <c r="G73" s="508"/>
      <c r="H73" s="508"/>
      <c r="I73" s="508"/>
      <c r="J73" s="508"/>
      <c r="K73" s="508"/>
      <c r="L73" s="508"/>
      <c r="M73" s="21" t="s">
        <v>580</v>
      </c>
      <c r="N73" s="517"/>
      <c r="O73" s="525"/>
    </row>
    <row r="74" spans="1:15" ht="18.75" x14ac:dyDescent="0.3">
      <c r="A74" s="523"/>
      <c r="B74" s="173">
        <v>1947</v>
      </c>
      <c r="C74" s="18" t="s">
        <v>693</v>
      </c>
      <c r="D74" s="18" t="s">
        <v>581</v>
      </c>
      <c r="E74" s="11" t="s">
        <v>691</v>
      </c>
      <c r="F74" s="95">
        <v>3.5310000000000001</v>
      </c>
      <c r="G74" s="508"/>
      <c r="H74" s="508"/>
      <c r="I74" s="508"/>
      <c r="J74" s="508"/>
      <c r="K74" s="508"/>
      <c r="L74" s="508"/>
      <c r="M74" s="21" t="s">
        <v>580</v>
      </c>
      <c r="N74" s="517"/>
      <c r="O74" s="525"/>
    </row>
    <row r="75" spans="1:15" ht="18.75" x14ac:dyDescent="0.3">
      <c r="A75" s="523"/>
      <c r="B75" s="173">
        <v>1948</v>
      </c>
      <c r="C75" s="18" t="s">
        <v>694</v>
      </c>
      <c r="D75" s="18" t="s">
        <v>581</v>
      </c>
      <c r="E75" s="11" t="s">
        <v>691</v>
      </c>
      <c r="F75" s="95">
        <v>1.337</v>
      </c>
      <c r="G75" s="508"/>
      <c r="H75" s="508"/>
      <c r="I75" s="508"/>
      <c r="J75" s="508"/>
      <c r="K75" s="508"/>
      <c r="L75" s="508"/>
      <c r="M75" s="21" t="s">
        <v>580</v>
      </c>
      <c r="N75" s="517"/>
      <c r="O75" s="525"/>
    </row>
    <row r="76" spans="1:15" ht="18.75" x14ac:dyDescent="0.3">
      <c r="A76" s="523"/>
      <c r="B76" s="173">
        <v>1949</v>
      </c>
      <c r="C76" s="18" t="s">
        <v>695</v>
      </c>
      <c r="D76" s="18" t="s">
        <v>581</v>
      </c>
      <c r="E76" s="11" t="s">
        <v>691</v>
      </c>
      <c r="F76" s="53">
        <v>0.41</v>
      </c>
      <c r="G76" s="508"/>
      <c r="H76" s="508"/>
      <c r="I76" s="508"/>
      <c r="J76" s="508"/>
      <c r="K76" s="508"/>
      <c r="L76" s="508"/>
      <c r="M76" s="21" t="s">
        <v>580</v>
      </c>
      <c r="N76" s="517"/>
      <c r="O76" s="525"/>
    </row>
    <row r="77" spans="1:15" ht="18.75" x14ac:dyDescent="0.3">
      <c r="A77" s="523"/>
      <c r="B77" s="173">
        <v>1949</v>
      </c>
      <c r="C77" s="18" t="s">
        <v>696</v>
      </c>
      <c r="D77" s="18" t="s">
        <v>581</v>
      </c>
      <c r="E77" s="11" t="s">
        <v>691</v>
      </c>
      <c r="F77" s="95">
        <v>1.3540000000000001</v>
      </c>
      <c r="G77" s="508"/>
      <c r="H77" s="508"/>
      <c r="I77" s="508"/>
      <c r="J77" s="508"/>
      <c r="K77" s="508"/>
      <c r="L77" s="508"/>
      <c r="M77" s="21" t="s">
        <v>580</v>
      </c>
      <c r="N77" s="517"/>
      <c r="O77" s="525"/>
    </row>
    <row r="78" spans="1:15" ht="18.75" x14ac:dyDescent="0.3">
      <c r="A78" s="524"/>
      <c r="B78" s="173">
        <v>2001</v>
      </c>
      <c r="C78" s="18" t="s">
        <v>697</v>
      </c>
      <c r="D78" s="18" t="s">
        <v>875</v>
      </c>
      <c r="E78" s="11" t="s">
        <v>691</v>
      </c>
      <c r="F78" s="95">
        <v>0.13400000000000001</v>
      </c>
      <c r="G78" s="490"/>
      <c r="H78" s="490"/>
      <c r="I78" s="490"/>
      <c r="J78" s="490"/>
      <c r="K78" s="490"/>
      <c r="L78" s="490"/>
      <c r="M78" s="21" t="s">
        <v>580</v>
      </c>
      <c r="N78" s="517"/>
      <c r="O78" s="525"/>
    </row>
    <row r="79" spans="1:15" ht="18.75" x14ac:dyDescent="0.3">
      <c r="A79" s="65">
        <v>63</v>
      </c>
      <c r="B79" s="173">
        <v>2</v>
      </c>
      <c r="C79" s="18" t="s">
        <v>874</v>
      </c>
      <c r="D79" s="18" t="s">
        <v>606</v>
      </c>
      <c r="E79" s="11" t="s">
        <v>873</v>
      </c>
      <c r="F79" s="53">
        <v>35.909999999999997</v>
      </c>
      <c r="G79" s="53">
        <f>F79/4/6</f>
        <v>1.4962499999999999</v>
      </c>
      <c r="H79" s="53">
        <v>1.5</v>
      </c>
      <c r="I79" s="53">
        <v>1.5</v>
      </c>
      <c r="J79" s="53">
        <v>1.5</v>
      </c>
      <c r="K79" s="53">
        <v>1.5</v>
      </c>
      <c r="L79" s="53">
        <v>1.5</v>
      </c>
      <c r="M79" s="292">
        <v>3</v>
      </c>
      <c r="N79" s="90" t="s">
        <v>629</v>
      </c>
      <c r="O79" s="209"/>
    </row>
    <row r="80" spans="1:15" ht="18.75" x14ac:dyDescent="0.3">
      <c r="A80" s="522">
        <v>64</v>
      </c>
      <c r="B80" s="173">
        <v>2</v>
      </c>
      <c r="C80" s="18" t="s">
        <v>874</v>
      </c>
      <c r="D80" s="18" t="s">
        <v>606</v>
      </c>
      <c r="E80" s="11" t="s">
        <v>407</v>
      </c>
      <c r="F80" s="53">
        <v>36.200000000000003</v>
      </c>
      <c r="G80" s="489">
        <f>(F80+F81+F82+F83)/4/6</f>
        <v>1.5381250000000002</v>
      </c>
      <c r="H80" s="489">
        <f>G80</f>
        <v>1.5381250000000002</v>
      </c>
      <c r="I80" s="489">
        <f>H80</f>
        <v>1.5381250000000002</v>
      </c>
      <c r="J80" s="489">
        <f>I80</f>
        <v>1.5381250000000002</v>
      </c>
      <c r="K80" s="489">
        <f>J80</f>
        <v>1.5381250000000002</v>
      </c>
      <c r="L80" s="489">
        <f>K80</f>
        <v>1.5381250000000002</v>
      </c>
      <c r="M80" s="292">
        <v>4</v>
      </c>
      <c r="N80" s="513" t="s">
        <v>629</v>
      </c>
      <c r="O80" s="525"/>
    </row>
    <row r="81" spans="1:15" ht="18.75" x14ac:dyDescent="0.3">
      <c r="A81" s="523"/>
      <c r="B81" s="173">
        <v>2936</v>
      </c>
      <c r="C81" s="18" t="s">
        <v>552</v>
      </c>
      <c r="D81" s="18" t="s">
        <v>581</v>
      </c>
      <c r="E81" s="11" t="s">
        <v>407</v>
      </c>
      <c r="F81" s="95">
        <v>0.14699999999999999</v>
      </c>
      <c r="G81" s="508"/>
      <c r="H81" s="508"/>
      <c r="I81" s="508"/>
      <c r="J81" s="508"/>
      <c r="K81" s="508"/>
      <c r="L81" s="508"/>
      <c r="M81" s="21" t="s">
        <v>580</v>
      </c>
      <c r="N81" s="514"/>
      <c r="O81" s="525"/>
    </row>
    <row r="82" spans="1:15" ht="20.25" customHeight="1" x14ac:dyDescent="0.3">
      <c r="A82" s="523"/>
      <c r="B82" s="173">
        <v>2596</v>
      </c>
      <c r="C82" s="18" t="s">
        <v>408</v>
      </c>
      <c r="D82" s="18" t="s">
        <v>412</v>
      </c>
      <c r="E82" s="11" t="s">
        <v>409</v>
      </c>
      <c r="F82" s="95">
        <v>7.8E-2</v>
      </c>
      <c r="G82" s="508"/>
      <c r="H82" s="508"/>
      <c r="I82" s="508"/>
      <c r="J82" s="508"/>
      <c r="K82" s="508"/>
      <c r="L82" s="508"/>
      <c r="M82" s="21" t="s">
        <v>580</v>
      </c>
      <c r="N82" s="514"/>
      <c r="O82" s="525"/>
    </row>
    <row r="83" spans="1:15" ht="18.75" x14ac:dyDescent="0.3">
      <c r="A83" s="524"/>
      <c r="B83" s="173">
        <v>2006</v>
      </c>
      <c r="C83" s="18" t="s">
        <v>529</v>
      </c>
      <c r="D83" s="18" t="s">
        <v>581</v>
      </c>
      <c r="E83" s="11" t="s">
        <v>407</v>
      </c>
      <c r="F83" s="53">
        <v>0.49</v>
      </c>
      <c r="G83" s="490"/>
      <c r="H83" s="490"/>
      <c r="I83" s="490"/>
      <c r="J83" s="490"/>
      <c r="K83" s="490"/>
      <c r="L83" s="490"/>
      <c r="M83" s="21" t="s">
        <v>580</v>
      </c>
      <c r="N83" s="515"/>
      <c r="O83" s="525"/>
    </row>
    <row r="84" spans="1:15" ht="18.75" x14ac:dyDescent="0.3">
      <c r="A84" s="65">
        <v>65</v>
      </c>
      <c r="B84" s="173">
        <v>109</v>
      </c>
      <c r="C84" s="18" t="s">
        <v>573</v>
      </c>
      <c r="D84" s="18" t="s">
        <v>574</v>
      </c>
      <c r="E84" s="11" t="s">
        <v>364</v>
      </c>
      <c r="F84" s="53">
        <v>26.699000000000002</v>
      </c>
      <c r="G84" s="53">
        <f>F84/4/3</f>
        <v>2.2249166666666667</v>
      </c>
      <c r="H84" s="53"/>
      <c r="I84" s="53">
        <f>G84</f>
        <v>2.2249166666666667</v>
      </c>
      <c r="J84" s="53"/>
      <c r="K84" s="53">
        <f>G84</f>
        <v>2.2249166666666667</v>
      </c>
      <c r="L84" s="53"/>
      <c r="M84" s="292">
        <v>3</v>
      </c>
      <c r="N84" s="90" t="s">
        <v>584</v>
      </c>
      <c r="O84" s="209"/>
    </row>
    <row r="85" spans="1:15" ht="18.75" x14ac:dyDescent="0.3">
      <c r="A85" s="65">
        <v>66</v>
      </c>
      <c r="B85" s="173">
        <v>109</v>
      </c>
      <c r="C85" s="18" t="s">
        <v>573</v>
      </c>
      <c r="D85" s="18" t="s">
        <v>574</v>
      </c>
      <c r="E85" s="11" t="s">
        <v>726</v>
      </c>
      <c r="F85" s="53">
        <v>35.479999999999997</v>
      </c>
      <c r="G85" s="53">
        <v>2.96</v>
      </c>
      <c r="H85" s="53"/>
      <c r="I85" s="53">
        <v>2.96</v>
      </c>
      <c r="J85" s="53"/>
      <c r="K85" s="53">
        <v>2.96</v>
      </c>
      <c r="L85" s="53"/>
      <c r="M85" s="292">
        <v>2</v>
      </c>
      <c r="N85" s="90" t="s">
        <v>584</v>
      </c>
      <c r="O85" s="209"/>
    </row>
    <row r="86" spans="1:15" ht="18.75" x14ac:dyDescent="0.3">
      <c r="A86" s="65">
        <v>67</v>
      </c>
      <c r="B86" s="173">
        <v>109</v>
      </c>
      <c r="C86" s="18" t="s">
        <v>573</v>
      </c>
      <c r="D86" s="18" t="s">
        <v>574</v>
      </c>
      <c r="E86" s="11" t="s">
        <v>686</v>
      </c>
      <c r="F86" s="53">
        <v>122.05</v>
      </c>
      <c r="G86" s="53">
        <f>F86/4/3</f>
        <v>10.170833333333333</v>
      </c>
      <c r="H86" s="53"/>
      <c r="I86" s="53">
        <f>G86</f>
        <v>10.170833333333333</v>
      </c>
      <c r="J86" s="53"/>
      <c r="K86" s="53">
        <f>G86</f>
        <v>10.170833333333333</v>
      </c>
      <c r="L86" s="53"/>
      <c r="M86" s="292">
        <v>8</v>
      </c>
      <c r="N86" s="90" t="s">
        <v>584</v>
      </c>
      <c r="O86" s="209"/>
    </row>
    <row r="87" spans="1:15" ht="18.75" x14ac:dyDescent="0.3">
      <c r="A87" s="65">
        <v>68</v>
      </c>
      <c r="B87" s="173">
        <v>1895</v>
      </c>
      <c r="C87" s="18" t="s">
        <v>685</v>
      </c>
      <c r="D87" s="18" t="s">
        <v>684</v>
      </c>
      <c r="E87" s="11" t="s">
        <v>686</v>
      </c>
      <c r="F87" s="53">
        <v>0.5</v>
      </c>
      <c r="G87" s="53">
        <v>0.5</v>
      </c>
      <c r="H87" s="53"/>
      <c r="I87" s="53"/>
      <c r="J87" s="53"/>
      <c r="K87" s="53"/>
      <c r="L87" s="53"/>
      <c r="M87" s="292">
        <v>1</v>
      </c>
      <c r="N87" s="90" t="s">
        <v>612</v>
      </c>
      <c r="O87" s="209"/>
    </row>
    <row r="88" spans="1:15" ht="18.75" x14ac:dyDescent="0.3">
      <c r="A88" s="65">
        <v>69</v>
      </c>
      <c r="B88" s="173">
        <v>109</v>
      </c>
      <c r="C88" s="18" t="s">
        <v>573</v>
      </c>
      <c r="D88" s="18" t="s">
        <v>574</v>
      </c>
      <c r="E88" s="11" t="s">
        <v>358</v>
      </c>
      <c r="F88" s="53">
        <v>31.67</v>
      </c>
      <c r="G88" s="53">
        <f>F88/4/3</f>
        <v>2.6391666666666667</v>
      </c>
      <c r="H88" s="53"/>
      <c r="I88" s="53">
        <f>G88</f>
        <v>2.6391666666666667</v>
      </c>
      <c r="J88" s="53"/>
      <c r="K88" s="53">
        <f>G88</f>
        <v>2.6391666666666667</v>
      </c>
      <c r="L88" s="53"/>
      <c r="M88" s="292">
        <v>3</v>
      </c>
      <c r="N88" s="90" t="s">
        <v>584</v>
      </c>
      <c r="O88" s="209"/>
    </row>
    <row r="89" spans="1:15" ht="18.75" x14ac:dyDescent="0.3">
      <c r="A89" s="65">
        <v>70</v>
      </c>
      <c r="B89" s="173">
        <v>109</v>
      </c>
      <c r="C89" s="18" t="s">
        <v>573</v>
      </c>
      <c r="D89" s="18" t="s">
        <v>574</v>
      </c>
      <c r="E89" s="11" t="s">
        <v>713</v>
      </c>
      <c r="F89" s="53">
        <v>23.88</v>
      </c>
      <c r="G89" s="53">
        <f>F89/4/3</f>
        <v>1.99</v>
      </c>
      <c r="H89" s="53"/>
      <c r="I89" s="53">
        <f>G89</f>
        <v>1.99</v>
      </c>
      <c r="J89" s="53"/>
      <c r="K89" s="53">
        <f>G89</f>
        <v>1.99</v>
      </c>
      <c r="L89" s="53"/>
      <c r="M89" s="292">
        <v>3</v>
      </c>
      <c r="N89" s="90" t="s">
        <v>584</v>
      </c>
      <c r="O89" s="209"/>
    </row>
    <row r="90" spans="1:15" ht="18.75" x14ac:dyDescent="0.3">
      <c r="A90" s="522">
        <v>71</v>
      </c>
      <c r="B90" s="173">
        <v>109</v>
      </c>
      <c r="C90" s="18" t="s">
        <v>573</v>
      </c>
      <c r="D90" s="18" t="s">
        <v>574</v>
      </c>
      <c r="E90" s="11" t="s">
        <v>711</v>
      </c>
      <c r="F90" s="53">
        <v>42.28</v>
      </c>
      <c r="G90" s="489">
        <f>(F90+F91+F92)/4/3</f>
        <v>3.63625</v>
      </c>
      <c r="H90" s="489"/>
      <c r="I90" s="489">
        <f>G90</f>
        <v>3.63625</v>
      </c>
      <c r="J90" s="489"/>
      <c r="K90" s="489">
        <f>G90</f>
        <v>3.63625</v>
      </c>
      <c r="L90" s="489"/>
      <c r="M90" s="292">
        <v>3</v>
      </c>
      <c r="N90" s="518" t="s">
        <v>584</v>
      </c>
      <c r="O90" s="521"/>
    </row>
    <row r="91" spans="1:15" ht="18.75" x14ac:dyDescent="0.3">
      <c r="A91" s="523"/>
      <c r="B91" s="173">
        <v>292</v>
      </c>
      <c r="C91" s="18" t="s">
        <v>985</v>
      </c>
      <c r="D91" s="18"/>
      <c r="E91" s="11" t="s">
        <v>711</v>
      </c>
      <c r="F91" s="53">
        <v>0.98</v>
      </c>
      <c r="G91" s="508"/>
      <c r="H91" s="508"/>
      <c r="I91" s="508"/>
      <c r="J91" s="508"/>
      <c r="K91" s="508"/>
      <c r="L91" s="508"/>
      <c r="M91" s="53" t="s">
        <v>580</v>
      </c>
      <c r="N91" s="518"/>
      <c r="O91" s="521"/>
    </row>
    <row r="92" spans="1:15" ht="18.75" x14ac:dyDescent="0.3">
      <c r="A92" s="524"/>
      <c r="B92" s="173">
        <v>777</v>
      </c>
      <c r="C92" s="18" t="s">
        <v>732</v>
      </c>
      <c r="D92" s="18" t="s">
        <v>1230</v>
      </c>
      <c r="E92" s="11" t="s">
        <v>711</v>
      </c>
      <c r="F92" s="53">
        <v>0.375</v>
      </c>
      <c r="G92" s="490"/>
      <c r="H92" s="490"/>
      <c r="I92" s="490"/>
      <c r="J92" s="490"/>
      <c r="K92" s="490"/>
      <c r="L92" s="490"/>
      <c r="M92" s="53" t="s">
        <v>580</v>
      </c>
      <c r="N92" s="518"/>
      <c r="O92" s="521"/>
    </row>
    <row r="93" spans="1:15" ht="18.75" x14ac:dyDescent="0.3">
      <c r="A93" s="522">
        <v>72</v>
      </c>
      <c r="B93" s="173">
        <v>109</v>
      </c>
      <c r="C93" s="18" t="s">
        <v>573</v>
      </c>
      <c r="D93" s="18" t="s">
        <v>574</v>
      </c>
      <c r="E93" s="11" t="s">
        <v>710</v>
      </c>
      <c r="F93" s="53">
        <v>21.55</v>
      </c>
      <c r="G93" s="489">
        <f>(F93+F94)/4/3</f>
        <v>1.8216666666666665</v>
      </c>
      <c r="H93" s="489"/>
      <c r="I93" s="489">
        <f>G93</f>
        <v>1.8216666666666665</v>
      </c>
      <c r="J93" s="489"/>
      <c r="K93" s="489">
        <f>G93</f>
        <v>1.8216666666666665</v>
      </c>
      <c r="L93" s="489"/>
      <c r="M93" s="292">
        <v>3</v>
      </c>
      <c r="N93" s="518" t="s">
        <v>584</v>
      </c>
      <c r="O93" s="521"/>
    </row>
    <row r="94" spans="1:15" ht="18.75" x14ac:dyDescent="0.3">
      <c r="A94" s="524"/>
      <c r="B94" s="173">
        <v>1430</v>
      </c>
      <c r="C94" s="18" t="s">
        <v>1231</v>
      </c>
      <c r="D94" s="18" t="s">
        <v>582</v>
      </c>
      <c r="E94" s="11" t="s">
        <v>710</v>
      </c>
      <c r="F94" s="53">
        <v>0.31</v>
      </c>
      <c r="G94" s="490"/>
      <c r="H94" s="490"/>
      <c r="I94" s="490"/>
      <c r="J94" s="490"/>
      <c r="K94" s="490"/>
      <c r="L94" s="490"/>
      <c r="M94" s="53" t="s">
        <v>580</v>
      </c>
      <c r="N94" s="518"/>
      <c r="O94" s="521"/>
    </row>
    <row r="95" spans="1:15" ht="18.75" x14ac:dyDescent="0.3">
      <c r="A95" s="65">
        <v>73</v>
      </c>
      <c r="B95" s="173">
        <v>109</v>
      </c>
      <c r="C95" s="18" t="s">
        <v>573</v>
      </c>
      <c r="D95" s="18" t="s">
        <v>574</v>
      </c>
      <c r="E95" s="11" t="s">
        <v>359</v>
      </c>
      <c r="F95" s="53">
        <v>85.29</v>
      </c>
      <c r="G95" s="489">
        <f>(F95+F96)/4/3</f>
        <v>7.1282500000000004</v>
      </c>
      <c r="H95" s="499"/>
      <c r="I95" s="489">
        <f>G95</f>
        <v>7.1282500000000004</v>
      </c>
      <c r="J95" s="499"/>
      <c r="K95" s="489">
        <f>G95</f>
        <v>7.1282500000000004</v>
      </c>
      <c r="L95" s="499"/>
      <c r="M95" s="292">
        <v>6</v>
      </c>
      <c r="N95" s="518" t="s">
        <v>584</v>
      </c>
      <c r="O95" s="521"/>
    </row>
    <row r="96" spans="1:15" ht="21" customHeight="1" x14ac:dyDescent="0.3">
      <c r="A96" s="65">
        <v>74</v>
      </c>
      <c r="B96" s="173">
        <v>2939</v>
      </c>
      <c r="C96" s="18" t="s">
        <v>548</v>
      </c>
      <c r="D96" s="18" t="s">
        <v>581</v>
      </c>
      <c r="E96" s="11" t="s">
        <v>549</v>
      </c>
      <c r="F96" s="53">
        <v>0.249</v>
      </c>
      <c r="G96" s="490"/>
      <c r="H96" s="500"/>
      <c r="I96" s="490"/>
      <c r="J96" s="500"/>
      <c r="K96" s="490"/>
      <c r="L96" s="500"/>
      <c r="M96" s="21" t="s">
        <v>580</v>
      </c>
      <c r="N96" s="518"/>
      <c r="O96" s="521"/>
    </row>
    <row r="97" spans="1:15" ht="18.75" x14ac:dyDescent="0.3">
      <c r="A97" s="65">
        <v>75</v>
      </c>
      <c r="B97" s="173">
        <v>109</v>
      </c>
      <c r="C97" s="18" t="s">
        <v>573</v>
      </c>
      <c r="D97" s="18" t="s">
        <v>574</v>
      </c>
      <c r="E97" s="11" t="s">
        <v>186</v>
      </c>
      <c r="F97" s="53">
        <v>44.6</v>
      </c>
      <c r="G97" s="53">
        <v>3.71</v>
      </c>
      <c r="H97" s="53"/>
      <c r="I97" s="53">
        <v>3.71</v>
      </c>
      <c r="J97" s="53"/>
      <c r="K97" s="53">
        <v>3.71</v>
      </c>
      <c r="L97" s="53"/>
      <c r="M97" s="292">
        <v>3</v>
      </c>
      <c r="N97" s="37" t="s">
        <v>584</v>
      </c>
    </row>
    <row r="98" spans="1:15" ht="18.75" x14ac:dyDescent="0.3">
      <c r="A98" s="38">
        <v>76</v>
      </c>
      <c r="B98" s="12">
        <v>463</v>
      </c>
      <c r="C98" s="200" t="s">
        <v>1251</v>
      </c>
      <c r="D98" s="11" t="s">
        <v>1254</v>
      </c>
      <c r="E98" s="11" t="s">
        <v>1252</v>
      </c>
      <c r="F98" s="59" t="s">
        <v>644</v>
      </c>
      <c r="G98" s="59"/>
      <c r="H98" s="59"/>
      <c r="I98" s="59"/>
      <c r="J98" s="59"/>
      <c r="K98" s="59"/>
      <c r="L98" s="59"/>
      <c r="M98" s="59"/>
      <c r="N98" s="37" t="s">
        <v>338</v>
      </c>
      <c r="O98" s="94"/>
    </row>
    <row r="99" spans="1:15" ht="18.75" x14ac:dyDescent="0.3">
      <c r="A99" s="38">
        <v>77</v>
      </c>
      <c r="B99" s="12"/>
      <c r="C99" s="11" t="s">
        <v>1360</v>
      </c>
      <c r="D99" s="11" t="s">
        <v>130</v>
      </c>
      <c r="E99" s="11" t="s">
        <v>130</v>
      </c>
      <c r="F99" s="59" t="s">
        <v>644</v>
      </c>
      <c r="G99" s="59"/>
      <c r="H99" s="59">
        <v>6</v>
      </c>
      <c r="I99" s="59"/>
      <c r="J99" s="59"/>
      <c r="K99" s="59"/>
      <c r="L99" s="59"/>
      <c r="M99" s="81">
        <v>8</v>
      </c>
      <c r="N99" s="49"/>
      <c r="O99" s="94"/>
    </row>
    <row r="100" spans="1:15" ht="18.75" x14ac:dyDescent="0.3">
      <c r="A100" s="10"/>
      <c r="B100" s="12"/>
      <c r="C100" s="10" t="s">
        <v>586</v>
      </c>
      <c r="D100" s="10"/>
      <c r="E100" s="10"/>
      <c r="F100" s="60">
        <f t="shared" ref="F100:L100" si="0">SUM(F11:F96)</f>
        <v>1578.2179999999998</v>
      </c>
      <c r="G100" s="60">
        <f t="shared" si="0"/>
        <v>81.325666666666663</v>
      </c>
      <c r="H100" s="60">
        <f t="shared" si="0"/>
        <v>59.423708333333337</v>
      </c>
      <c r="I100" s="60">
        <f t="shared" si="0"/>
        <v>74.163166666666669</v>
      </c>
      <c r="J100" s="60">
        <f t="shared" si="0"/>
        <v>52.156833333333331</v>
      </c>
      <c r="K100" s="60">
        <f t="shared" si="0"/>
        <v>87.321541666666661</v>
      </c>
      <c r="L100" s="60">
        <f t="shared" si="0"/>
        <v>38.996833333333335</v>
      </c>
      <c r="M100" s="201">
        <f>SUM(M10:M99)</f>
        <v>211</v>
      </c>
      <c r="N100" s="37"/>
    </row>
    <row r="101" spans="1:15" ht="18.75" x14ac:dyDescent="0.3">
      <c r="A101" s="88"/>
      <c r="B101" s="46"/>
      <c r="C101" s="88"/>
      <c r="D101" s="88"/>
      <c r="E101" s="88"/>
      <c r="F101" s="89"/>
      <c r="G101" s="99"/>
      <c r="H101" s="99"/>
      <c r="I101" s="99"/>
      <c r="J101" s="99"/>
      <c r="K101" s="99"/>
      <c r="L101" s="99"/>
      <c r="M101" s="123"/>
      <c r="N101" s="94"/>
    </row>
    <row r="102" spans="1:15" ht="18.75" x14ac:dyDescent="0.3">
      <c r="A102" s="2"/>
      <c r="B102" s="181" t="s">
        <v>587</v>
      </c>
      <c r="C102" s="181"/>
      <c r="D102" s="3"/>
      <c r="E102" s="3"/>
      <c r="F102" s="117"/>
      <c r="G102" s="39"/>
      <c r="H102" s="39"/>
      <c r="I102" s="39"/>
      <c r="J102" s="39"/>
      <c r="K102" s="39"/>
      <c r="L102" s="39"/>
      <c r="M102" s="124"/>
      <c r="N102" s="130"/>
    </row>
    <row r="103" spans="1:15" ht="18.75" x14ac:dyDescent="0.3">
      <c r="A103" s="520" t="s">
        <v>588</v>
      </c>
      <c r="B103" s="520"/>
      <c r="C103" s="520"/>
      <c r="D103" s="520"/>
      <c r="E103" s="55"/>
      <c r="F103" s="55"/>
      <c r="G103" s="55"/>
      <c r="H103" s="55"/>
      <c r="I103" s="39"/>
      <c r="J103" s="39"/>
      <c r="K103" s="39"/>
      <c r="L103" s="39"/>
      <c r="M103" s="124"/>
      <c r="N103" s="130"/>
    </row>
    <row r="104" spans="1:15" ht="18.75" x14ac:dyDescent="0.3">
      <c r="A104" s="520" t="s">
        <v>589</v>
      </c>
      <c r="B104" s="520"/>
      <c r="C104" s="520"/>
      <c r="D104" s="520"/>
      <c r="E104" s="55"/>
      <c r="F104" s="55"/>
      <c r="G104" s="55"/>
      <c r="H104" s="55"/>
      <c r="I104" s="39"/>
      <c r="J104" s="39"/>
      <c r="K104" s="39"/>
      <c r="L104" s="39"/>
      <c r="M104" s="124"/>
      <c r="N104" s="130"/>
    </row>
    <row r="105" spans="1:15" ht="18.75" x14ac:dyDescent="0.3">
      <c r="A105" s="520" t="s">
        <v>590</v>
      </c>
      <c r="B105" s="520"/>
      <c r="C105" s="520"/>
      <c r="D105" s="520"/>
      <c r="E105" s="55"/>
      <c r="F105" s="55"/>
      <c r="G105" s="55"/>
      <c r="H105" s="55"/>
      <c r="I105" s="39"/>
      <c r="J105" s="39"/>
      <c r="K105" s="39"/>
      <c r="L105" s="39"/>
      <c r="M105" s="124"/>
      <c r="N105" s="130"/>
    </row>
    <row r="106" spans="1:15" ht="18.75" x14ac:dyDescent="0.3">
      <c r="A106" s="2"/>
      <c r="B106" s="294"/>
      <c r="C106" s="3"/>
      <c r="D106" s="3"/>
      <c r="E106" s="3"/>
      <c r="F106" s="117"/>
      <c r="G106" s="39"/>
      <c r="H106" s="39"/>
      <c r="I106" s="39"/>
      <c r="J106" s="39"/>
      <c r="K106" s="39"/>
      <c r="L106" s="39"/>
      <c r="M106" s="124"/>
      <c r="N106" s="130"/>
    </row>
    <row r="107" spans="1:15" ht="18.75" x14ac:dyDescent="0.3">
      <c r="A107" s="55" t="s">
        <v>443</v>
      </c>
      <c r="B107" s="55"/>
      <c r="C107" s="55"/>
      <c r="D107" s="55"/>
      <c r="E107" s="3"/>
      <c r="F107" s="117"/>
      <c r="G107" s="39"/>
      <c r="H107" s="39"/>
      <c r="I107" s="39"/>
      <c r="J107" s="39"/>
      <c r="K107" s="39"/>
      <c r="L107" s="39"/>
      <c r="M107" s="124"/>
      <c r="N107" s="130"/>
    </row>
    <row r="108" spans="1:15" ht="18.75" x14ac:dyDescent="0.3">
      <c r="A108" s="101"/>
      <c r="B108" s="46"/>
      <c r="C108" s="52"/>
      <c r="D108" s="52"/>
      <c r="E108" s="52"/>
      <c r="F108" s="92"/>
      <c r="G108" s="119"/>
      <c r="H108" s="119"/>
      <c r="I108" s="119"/>
      <c r="J108" s="119"/>
      <c r="K108" s="119"/>
      <c r="L108" s="119"/>
      <c r="M108" s="125"/>
      <c r="N108" s="94"/>
    </row>
    <row r="109" spans="1:15" ht="18.75" x14ac:dyDescent="0.3">
      <c r="A109" s="480" t="s">
        <v>591</v>
      </c>
      <c r="B109" s="480"/>
      <c r="C109" s="480"/>
      <c r="D109" s="3"/>
      <c r="E109" s="3"/>
      <c r="F109" s="117"/>
      <c r="G109" s="39"/>
      <c r="H109" s="39"/>
      <c r="I109" s="39"/>
      <c r="J109" s="39"/>
      <c r="K109" s="39"/>
      <c r="L109" s="39"/>
      <c r="M109" s="124"/>
      <c r="N109" s="130"/>
    </row>
    <row r="110" spans="1:15" ht="18.75" x14ac:dyDescent="0.3">
      <c r="A110" s="520" t="s">
        <v>592</v>
      </c>
      <c r="B110" s="520"/>
      <c r="C110" s="520"/>
      <c r="D110" s="3"/>
      <c r="E110" s="3" t="s">
        <v>532</v>
      </c>
      <c r="F110" s="535" t="s">
        <v>594</v>
      </c>
      <c r="G110" s="535"/>
      <c r="H110" s="535"/>
      <c r="I110" s="39"/>
      <c r="J110" s="39"/>
      <c r="K110" s="39"/>
      <c r="L110" s="39"/>
      <c r="M110" s="124"/>
      <c r="N110" s="130"/>
    </row>
    <row r="111" spans="1:15" ht="18.75" x14ac:dyDescent="0.3">
      <c r="A111" s="2"/>
      <c r="B111" s="294"/>
      <c r="C111" s="3"/>
      <c r="D111" s="3"/>
      <c r="E111" s="3"/>
      <c r="F111" s="117"/>
      <c r="H111" s="39"/>
      <c r="I111" s="39"/>
      <c r="J111" s="39"/>
      <c r="K111" s="39"/>
      <c r="L111" s="39"/>
      <c r="M111" s="124"/>
      <c r="N111" s="130"/>
    </row>
    <row r="112" spans="1:15" ht="18.75" x14ac:dyDescent="0.3">
      <c r="A112" s="520" t="s">
        <v>595</v>
      </c>
      <c r="B112" s="520"/>
      <c r="C112" s="520"/>
      <c r="D112" s="3"/>
      <c r="E112" s="3" t="s">
        <v>532</v>
      </c>
      <c r="F112" s="535" t="s">
        <v>431</v>
      </c>
      <c r="G112" s="535"/>
      <c r="H112" s="535"/>
      <c r="I112" s="39"/>
      <c r="J112" s="39"/>
      <c r="K112" s="39"/>
      <c r="L112" s="39"/>
      <c r="M112" s="124"/>
      <c r="N112" s="130"/>
    </row>
    <row r="113" spans="1:14" ht="18.75" x14ac:dyDescent="0.3">
      <c r="A113" s="2"/>
      <c r="B113" s="294"/>
      <c r="C113" s="3"/>
      <c r="D113" s="3"/>
      <c r="E113" s="3"/>
      <c r="F113" s="117"/>
      <c r="H113" s="39"/>
      <c r="I113" s="39"/>
      <c r="J113" s="39"/>
      <c r="K113" s="39"/>
      <c r="L113" s="39"/>
      <c r="M113" s="124"/>
      <c r="N113" s="130"/>
    </row>
    <row r="114" spans="1:14" ht="18.75" x14ac:dyDescent="0.3">
      <c r="A114" s="520" t="s">
        <v>596</v>
      </c>
      <c r="B114" s="520"/>
      <c r="C114" s="520"/>
      <c r="D114" s="3"/>
      <c r="E114" s="3" t="s">
        <v>532</v>
      </c>
      <c r="F114" s="535" t="s">
        <v>597</v>
      </c>
      <c r="G114" s="535"/>
      <c r="H114" s="535"/>
      <c r="I114" s="39"/>
      <c r="J114" s="39"/>
      <c r="K114" s="39"/>
      <c r="L114" s="39"/>
      <c r="M114" s="124"/>
      <c r="N114" s="130"/>
    </row>
    <row r="115" spans="1:14" ht="18.75" x14ac:dyDescent="0.3">
      <c r="A115" s="2"/>
      <c r="B115" s="294"/>
      <c r="C115" s="3"/>
      <c r="D115" s="3"/>
      <c r="E115" s="3"/>
      <c r="F115" s="117"/>
      <c r="H115" s="39"/>
      <c r="I115" s="39"/>
      <c r="J115" s="39"/>
      <c r="K115" s="39"/>
      <c r="L115" s="39"/>
      <c r="M115" s="124"/>
      <c r="N115" s="130"/>
    </row>
    <row r="116" spans="1:14" ht="18.75" x14ac:dyDescent="0.3">
      <c r="A116" s="520" t="s">
        <v>704</v>
      </c>
      <c r="B116" s="520"/>
      <c r="C116" s="520"/>
      <c r="D116" s="3"/>
      <c r="E116" s="3" t="s">
        <v>1113</v>
      </c>
      <c r="F116" s="535" t="s">
        <v>448</v>
      </c>
      <c r="G116" s="535"/>
      <c r="H116" s="535"/>
      <c r="I116" s="39"/>
      <c r="J116" s="39"/>
      <c r="K116" s="39"/>
      <c r="L116" s="39"/>
      <c r="M116" s="124"/>
      <c r="N116" s="130"/>
    </row>
    <row r="117" spans="1:14" ht="18.75" x14ac:dyDescent="0.3">
      <c r="A117" s="2"/>
      <c r="C117" s="3"/>
      <c r="D117" s="3"/>
      <c r="E117" s="3"/>
      <c r="F117" s="117"/>
      <c r="H117" s="39"/>
      <c r="I117" s="39"/>
      <c r="J117" s="39"/>
      <c r="K117" s="39"/>
      <c r="L117" s="39"/>
      <c r="M117" s="124"/>
      <c r="N117" s="130"/>
    </row>
    <row r="118" spans="1:14" ht="18.75" x14ac:dyDescent="0.3">
      <c r="A118" s="520" t="s">
        <v>598</v>
      </c>
      <c r="B118" s="520"/>
      <c r="C118" s="520"/>
      <c r="D118" s="3"/>
      <c r="E118" s="3" t="s">
        <v>532</v>
      </c>
      <c r="F118" s="535" t="s">
        <v>30</v>
      </c>
      <c r="G118" s="535"/>
      <c r="H118" s="39"/>
      <c r="I118" s="39"/>
      <c r="J118" s="39"/>
      <c r="K118" s="39"/>
      <c r="L118" s="39"/>
      <c r="M118" s="124"/>
      <c r="N118" s="130"/>
    </row>
    <row r="119" spans="1:14" ht="18.75" x14ac:dyDescent="0.3">
      <c r="A119" s="2"/>
      <c r="B119" s="294"/>
      <c r="C119" s="3"/>
      <c r="E119" s="3" t="s">
        <v>599</v>
      </c>
      <c r="F119" s="117" t="s">
        <v>600</v>
      </c>
      <c r="H119" s="39"/>
      <c r="I119" s="39"/>
      <c r="J119" s="39"/>
      <c r="K119" s="39"/>
      <c r="L119" s="39"/>
      <c r="M119" s="124"/>
      <c r="N119" s="130"/>
    </row>
    <row r="120" spans="1:14" ht="15.75" x14ac:dyDescent="0.25">
      <c r="A120" s="297"/>
      <c r="B120" s="296"/>
      <c r="C120" s="1"/>
      <c r="D120" s="1"/>
      <c r="E120" s="1"/>
      <c r="F120" s="118"/>
      <c r="G120" s="120"/>
      <c r="H120" s="120"/>
      <c r="I120" s="120"/>
      <c r="J120" s="120"/>
      <c r="K120" s="120"/>
      <c r="L120" s="120"/>
      <c r="M120" s="126"/>
      <c r="N120" s="133"/>
    </row>
  </sheetData>
  <mergeCells count="96">
    <mergeCell ref="A116:C116"/>
    <mergeCell ref="A118:C118"/>
    <mergeCell ref="A9:A10"/>
    <mergeCell ref="B9:B10"/>
    <mergeCell ref="C9:C10"/>
    <mergeCell ref="D9:D10"/>
    <mergeCell ref="A105:D105"/>
    <mergeCell ref="A109:C109"/>
    <mergeCell ref="A110:C110"/>
    <mergeCell ref="A112:C112"/>
    <mergeCell ref="A114:C114"/>
    <mergeCell ref="I1:M1"/>
    <mergeCell ref="I2:M2"/>
    <mergeCell ref="I3:M3"/>
    <mergeCell ref="I4:M4"/>
    <mergeCell ref="I5:M5"/>
    <mergeCell ref="L41:L42"/>
    <mergeCell ref="K34:K35"/>
    <mergeCell ref="J41:J42"/>
    <mergeCell ref="K41:K42"/>
    <mergeCell ref="M9:M10"/>
    <mergeCell ref="K39:K40"/>
    <mergeCell ref="N41:N42"/>
    <mergeCell ref="N34:N35"/>
    <mergeCell ref="L34:L35"/>
    <mergeCell ref="L39:L40"/>
    <mergeCell ref="N39:N40"/>
    <mergeCell ref="A3:C3"/>
    <mergeCell ref="E9:E10"/>
    <mergeCell ref="F9:F10"/>
    <mergeCell ref="N9:N10"/>
    <mergeCell ref="F118:G118"/>
    <mergeCell ref="F110:H110"/>
    <mergeCell ref="F112:H112"/>
    <mergeCell ref="F114:H114"/>
    <mergeCell ref="F116:H116"/>
    <mergeCell ref="I95:I96"/>
    <mergeCell ref="A7:N7"/>
    <mergeCell ref="A8:N8"/>
    <mergeCell ref="G9:L9"/>
    <mergeCell ref="A103:D103"/>
    <mergeCell ref="A104:D104"/>
    <mergeCell ref="H34:H35"/>
    <mergeCell ref="G34:G35"/>
    <mergeCell ref="I34:I35"/>
    <mergeCell ref="J34:J35"/>
    <mergeCell ref="I72:I78"/>
    <mergeCell ref="G41:G42"/>
    <mergeCell ref="H41:H42"/>
    <mergeCell ref="I41:I42"/>
    <mergeCell ref="L72:L78"/>
    <mergeCell ref="G39:G40"/>
    <mergeCell ref="H39:H40"/>
    <mergeCell ref="I39:I40"/>
    <mergeCell ref="J39:J40"/>
    <mergeCell ref="I80:I83"/>
    <mergeCell ref="G72:G78"/>
    <mergeCell ref="H72:H78"/>
    <mergeCell ref="J72:J78"/>
    <mergeCell ref="K72:K78"/>
    <mergeCell ref="H80:H83"/>
    <mergeCell ref="O72:O78"/>
    <mergeCell ref="J80:J83"/>
    <mergeCell ref="N72:N78"/>
    <mergeCell ref="K80:K83"/>
    <mergeCell ref="A93:A94"/>
    <mergeCell ref="A90:A92"/>
    <mergeCell ref="G90:G92"/>
    <mergeCell ref="H90:H92"/>
    <mergeCell ref="O80:O83"/>
    <mergeCell ref="G80:G83"/>
    <mergeCell ref="A72:A78"/>
    <mergeCell ref="A80:A83"/>
    <mergeCell ref="G93:G94"/>
    <mergeCell ref="N80:N83"/>
    <mergeCell ref="K95:K96"/>
    <mergeCell ref="K90:K92"/>
    <mergeCell ref="J93:J94"/>
    <mergeCell ref="K93:K94"/>
    <mergeCell ref="G95:G96"/>
    <mergeCell ref="L80:L83"/>
    <mergeCell ref="H95:H96"/>
    <mergeCell ref="I93:I94"/>
    <mergeCell ref="J90:J92"/>
    <mergeCell ref="I90:I92"/>
    <mergeCell ref="J95:J96"/>
    <mergeCell ref="L95:L96"/>
    <mergeCell ref="H93:H94"/>
    <mergeCell ref="O95:O96"/>
    <mergeCell ref="N95:N96"/>
    <mergeCell ref="L90:L92"/>
    <mergeCell ref="N90:N92"/>
    <mergeCell ref="O93:O94"/>
    <mergeCell ref="O90:O92"/>
    <mergeCell ref="L93:L94"/>
    <mergeCell ref="N93:N94"/>
  </mergeCells>
  <phoneticPr fontId="12" type="noConversion"/>
  <pageMargins left="0" right="0" top="0" bottom="0" header="0.19685039370078741" footer="0.19685039370078741"/>
  <pageSetup paperSize="9" scale="49" fitToHeight="0" orientation="portrait" r:id="rId1"/>
  <rowBreaks count="1" manualBreakCount="1">
    <brk id="8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89"/>
  <sheetViews>
    <sheetView view="pageBreakPreview" topLeftCell="A67" zoomScale="80" zoomScaleNormal="100" zoomScaleSheetLayoutView="80" workbookViewId="0">
      <selection activeCell="D90" sqref="D90"/>
    </sheetView>
  </sheetViews>
  <sheetFormatPr defaultRowHeight="18.75" x14ac:dyDescent="0.3"/>
  <cols>
    <col min="1" max="1" width="7.140625" style="148" customWidth="1"/>
    <col min="2" max="2" width="9.85546875" style="142" customWidth="1"/>
    <col min="3" max="3" width="26.7109375" style="142" customWidth="1"/>
    <col min="4" max="4" width="26.85546875" style="142" customWidth="1"/>
    <col min="5" max="5" width="30.140625" style="142" customWidth="1"/>
    <col min="6" max="6" width="12" style="148" customWidth="1"/>
    <col min="7" max="12" width="8.85546875" style="148" customWidth="1"/>
    <col min="13" max="13" width="9.85546875" style="148" customWidth="1"/>
    <col min="14" max="14" width="21.140625" style="145" customWidth="1"/>
  </cols>
  <sheetData>
    <row r="1" spans="1:14" x14ac:dyDescent="0.3">
      <c r="A1" s="480" t="s">
        <v>558</v>
      </c>
      <c r="B1" s="480"/>
      <c r="C1" s="480"/>
      <c r="D1" s="2"/>
      <c r="E1" s="2"/>
      <c r="F1" s="91"/>
      <c r="G1" s="91"/>
      <c r="H1" s="91"/>
      <c r="I1" s="91"/>
      <c r="J1" s="480" t="s">
        <v>559</v>
      </c>
      <c r="K1" s="480"/>
      <c r="L1" s="480"/>
      <c r="M1" s="480"/>
      <c r="N1" s="102"/>
    </row>
    <row r="2" spans="1:14" x14ac:dyDescent="0.3">
      <c r="A2" s="480" t="s">
        <v>1352</v>
      </c>
      <c r="B2" s="480"/>
      <c r="C2" s="480"/>
      <c r="D2" s="2"/>
      <c r="E2" s="2"/>
      <c r="F2" s="91"/>
      <c r="G2" s="91"/>
      <c r="H2" s="91"/>
      <c r="I2" s="91"/>
      <c r="J2" s="480" t="s">
        <v>430</v>
      </c>
      <c r="K2" s="480"/>
      <c r="L2" s="480"/>
      <c r="M2" s="480"/>
      <c r="N2" s="480"/>
    </row>
    <row r="3" spans="1:14" x14ac:dyDescent="0.3">
      <c r="A3" s="528" t="s">
        <v>1353</v>
      </c>
      <c r="B3" s="528"/>
      <c r="C3" s="528"/>
      <c r="D3" s="2"/>
      <c r="E3" s="2"/>
      <c r="F3" s="91"/>
      <c r="G3" s="91"/>
      <c r="H3" s="91"/>
      <c r="I3" s="91"/>
      <c r="J3" s="480" t="s">
        <v>560</v>
      </c>
      <c r="K3" s="480"/>
      <c r="L3" s="480"/>
      <c r="M3" s="480"/>
      <c r="N3" s="102"/>
    </row>
    <row r="4" spans="1:14" x14ac:dyDescent="0.3">
      <c r="A4" s="480" t="s">
        <v>1308</v>
      </c>
      <c r="B4" s="480"/>
      <c r="C4" s="480"/>
      <c r="D4" s="2"/>
      <c r="E4" s="2"/>
      <c r="F4" s="91"/>
      <c r="G4" s="91"/>
      <c r="H4" s="91"/>
      <c r="I4" s="91"/>
      <c r="J4" s="480" t="s">
        <v>18</v>
      </c>
      <c r="K4" s="480"/>
      <c r="L4" s="480"/>
      <c r="M4" s="480"/>
      <c r="N4" s="102"/>
    </row>
    <row r="5" spans="1:14" x14ac:dyDescent="0.3">
      <c r="A5" s="102" t="s">
        <v>1388</v>
      </c>
      <c r="B5" s="102"/>
      <c r="C5" s="102"/>
      <c r="D5" s="2"/>
      <c r="E5" s="2"/>
      <c r="F5" s="91"/>
      <c r="G5" s="91"/>
      <c r="H5" s="91"/>
      <c r="I5" s="91"/>
      <c r="J5" s="480" t="s">
        <v>1389</v>
      </c>
      <c r="K5" s="480"/>
      <c r="L5" s="480"/>
      <c r="M5" s="480"/>
      <c r="N5" s="102"/>
    </row>
    <row r="6" spans="1:14" x14ac:dyDescent="0.3">
      <c r="A6" s="39"/>
      <c r="B6" s="2"/>
      <c r="C6" s="2"/>
      <c r="D6" s="2"/>
      <c r="E6" s="2"/>
      <c r="F6" s="91"/>
      <c r="G6" s="91"/>
      <c r="H6" s="91"/>
      <c r="I6" s="91"/>
      <c r="J6" s="91"/>
      <c r="K6" s="91"/>
      <c r="L6" s="91"/>
      <c r="M6" s="91"/>
      <c r="N6" s="102"/>
    </row>
    <row r="7" spans="1:14" x14ac:dyDescent="0.3">
      <c r="A7" s="551" t="s">
        <v>1114</v>
      </c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</row>
    <row r="8" spans="1:14" x14ac:dyDescent="0.3">
      <c r="A8" s="551" t="s">
        <v>1390</v>
      </c>
      <c r="B8" s="551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</row>
    <row r="9" spans="1:14" x14ac:dyDescent="0.3">
      <c r="A9" s="550" t="s">
        <v>486</v>
      </c>
      <c r="B9" s="550"/>
      <c r="C9" s="550"/>
      <c r="D9" s="550"/>
      <c r="E9" s="550"/>
      <c r="F9" s="550"/>
      <c r="G9" s="550"/>
      <c r="H9" s="550"/>
      <c r="I9" s="550"/>
      <c r="J9" s="550"/>
      <c r="K9" s="550"/>
      <c r="L9" s="550"/>
      <c r="M9" s="550"/>
      <c r="N9" s="550"/>
    </row>
    <row r="10" spans="1:14" s="144" customFormat="1" ht="59.25" customHeight="1" x14ac:dyDescent="0.25">
      <c r="A10" s="158" t="s">
        <v>563</v>
      </c>
      <c r="B10" s="48" t="s">
        <v>1115</v>
      </c>
      <c r="C10" s="48" t="s">
        <v>343</v>
      </c>
      <c r="D10" s="48" t="s">
        <v>344</v>
      </c>
      <c r="E10" s="48" t="s">
        <v>564</v>
      </c>
      <c r="F10" s="48" t="s">
        <v>404</v>
      </c>
      <c r="G10" s="552" t="s">
        <v>565</v>
      </c>
      <c r="H10" s="552"/>
      <c r="I10" s="552"/>
      <c r="J10" s="552"/>
      <c r="K10" s="552"/>
      <c r="L10" s="552"/>
      <c r="M10" s="48" t="s">
        <v>602</v>
      </c>
      <c r="N10" s="143" t="s">
        <v>566</v>
      </c>
    </row>
    <row r="11" spans="1:14" x14ac:dyDescent="0.3">
      <c r="A11" s="40"/>
      <c r="B11" s="5"/>
      <c r="C11" s="5"/>
      <c r="D11" s="5"/>
      <c r="E11" s="5"/>
      <c r="F11" s="57"/>
      <c r="G11" s="57" t="s">
        <v>567</v>
      </c>
      <c r="H11" s="57" t="s">
        <v>568</v>
      </c>
      <c r="I11" s="57" t="s">
        <v>569</v>
      </c>
      <c r="J11" s="57" t="s">
        <v>570</v>
      </c>
      <c r="K11" s="57" t="s">
        <v>571</v>
      </c>
      <c r="L11" s="57" t="s">
        <v>572</v>
      </c>
      <c r="M11" s="57"/>
      <c r="N11" s="45"/>
    </row>
    <row r="12" spans="1:14" x14ac:dyDescent="0.3">
      <c r="A12" s="40">
        <v>1</v>
      </c>
      <c r="B12" s="17">
        <v>109</v>
      </c>
      <c r="C12" s="34" t="s">
        <v>573</v>
      </c>
      <c r="D12" s="34" t="s">
        <v>574</v>
      </c>
      <c r="E12" s="63" t="s">
        <v>502</v>
      </c>
      <c r="F12" s="59">
        <v>20.033999999999999</v>
      </c>
      <c r="G12" s="285">
        <f>F12/4/3</f>
        <v>1.6695</v>
      </c>
      <c r="H12" s="59"/>
      <c r="I12" s="59">
        <f>G12</f>
        <v>1.6695</v>
      </c>
      <c r="J12" s="59"/>
      <c r="K12" s="59">
        <f>G12</f>
        <v>1.6695</v>
      </c>
      <c r="L12" s="59"/>
      <c r="M12" s="66">
        <v>2</v>
      </c>
      <c r="N12" s="138" t="s">
        <v>607</v>
      </c>
    </row>
    <row r="13" spans="1:14" x14ac:dyDescent="0.25">
      <c r="A13" s="49">
        <v>2</v>
      </c>
      <c r="B13" s="17">
        <v>109</v>
      </c>
      <c r="C13" s="34" t="s">
        <v>573</v>
      </c>
      <c r="D13" s="34" t="s">
        <v>574</v>
      </c>
      <c r="E13" s="62" t="s">
        <v>1116</v>
      </c>
      <c r="F13" s="59">
        <v>22.54</v>
      </c>
      <c r="G13" s="285">
        <f t="shared" ref="G13:G19" si="0">F13/4/3</f>
        <v>1.8783333333333332</v>
      </c>
      <c r="H13" s="59"/>
      <c r="I13" s="59">
        <f t="shared" ref="I13:I19" si="1">G13</f>
        <v>1.8783333333333332</v>
      </c>
      <c r="J13" s="59"/>
      <c r="K13" s="59">
        <f t="shared" ref="K13:K19" si="2">G13</f>
        <v>1.8783333333333332</v>
      </c>
      <c r="L13" s="59"/>
      <c r="M13" s="66">
        <v>2</v>
      </c>
      <c r="N13" s="138" t="s">
        <v>607</v>
      </c>
    </row>
    <row r="14" spans="1:14" x14ac:dyDescent="0.3">
      <c r="A14" s="40">
        <v>3</v>
      </c>
      <c r="B14" s="17">
        <v>109</v>
      </c>
      <c r="C14" s="34" t="s">
        <v>573</v>
      </c>
      <c r="D14" s="34" t="s">
        <v>574</v>
      </c>
      <c r="E14" s="63" t="s">
        <v>288</v>
      </c>
      <c r="F14" s="59">
        <v>23.96</v>
      </c>
      <c r="G14" s="285">
        <f t="shared" si="0"/>
        <v>1.9966666666666668</v>
      </c>
      <c r="H14" s="59"/>
      <c r="I14" s="59">
        <f t="shared" si="1"/>
        <v>1.9966666666666668</v>
      </c>
      <c r="J14" s="59"/>
      <c r="K14" s="59">
        <f t="shared" si="2"/>
        <v>1.9966666666666668</v>
      </c>
      <c r="L14" s="59"/>
      <c r="M14" s="66">
        <v>1</v>
      </c>
      <c r="N14" s="138" t="s">
        <v>607</v>
      </c>
    </row>
    <row r="15" spans="1:14" x14ac:dyDescent="0.25">
      <c r="A15" s="49">
        <v>4</v>
      </c>
      <c r="B15" s="17">
        <v>109</v>
      </c>
      <c r="C15" s="34" t="s">
        <v>573</v>
      </c>
      <c r="D15" s="34" t="s">
        <v>574</v>
      </c>
      <c r="E15" s="62" t="s">
        <v>265</v>
      </c>
      <c r="F15" s="59">
        <v>30.797000000000001</v>
      </c>
      <c r="G15" s="285">
        <f t="shared" si="0"/>
        <v>2.5664166666666666</v>
      </c>
      <c r="H15" s="59"/>
      <c r="I15" s="59">
        <f t="shared" si="1"/>
        <v>2.5664166666666666</v>
      </c>
      <c r="J15" s="59"/>
      <c r="K15" s="59">
        <f t="shared" si="2"/>
        <v>2.5664166666666666</v>
      </c>
      <c r="L15" s="59"/>
      <c r="M15" s="66">
        <v>1</v>
      </c>
      <c r="N15" s="138" t="s">
        <v>607</v>
      </c>
    </row>
    <row r="16" spans="1:14" x14ac:dyDescent="0.3">
      <c r="A16" s="40">
        <v>5</v>
      </c>
      <c r="B16" s="17">
        <v>109</v>
      </c>
      <c r="C16" s="34" t="s">
        <v>573</v>
      </c>
      <c r="D16" s="34" t="s">
        <v>574</v>
      </c>
      <c r="E16" s="62" t="s">
        <v>535</v>
      </c>
      <c r="F16" s="59">
        <v>31.507999999999999</v>
      </c>
      <c r="G16" s="285">
        <f t="shared" si="0"/>
        <v>2.6256666666666666</v>
      </c>
      <c r="H16" s="59"/>
      <c r="I16" s="59">
        <f t="shared" si="1"/>
        <v>2.6256666666666666</v>
      </c>
      <c r="J16" s="59"/>
      <c r="K16" s="59">
        <f t="shared" si="2"/>
        <v>2.6256666666666666</v>
      </c>
      <c r="L16" s="59"/>
      <c r="M16" s="66">
        <v>2</v>
      </c>
      <c r="N16" s="138" t="s">
        <v>607</v>
      </c>
    </row>
    <row r="17" spans="1:15" x14ac:dyDescent="0.3">
      <c r="A17" s="49">
        <v>31</v>
      </c>
      <c r="B17" s="12">
        <v>109</v>
      </c>
      <c r="C17" s="18" t="s">
        <v>573</v>
      </c>
      <c r="D17" s="18" t="s">
        <v>574</v>
      </c>
      <c r="E17" s="18" t="s">
        <v>506</v>
      </c>
      <c r="F17" s="59">
        <v>65.23</v>
      </c>
      <c r="G17" s="285">
        <f t="shared" si="0"/>
        <v>5.435833333333334</v>
      </c>
      <c r="H17" s="59"/>
      <c r="I17" s="59">
        <f t="shared" si="1"/>
        <v>5.435833333333334</v>
      </c>
      <c r="J17" s="59"/>
      <c r="K17" s="59">
        <f t="shared" si="2"/>
        <v>5.435833333333334</v>
      </c>
      <c r="L17" s="59"/>
      <c r="M17" s="74">
        <v>8</v>
      </c>
      <c r="N17" s="18" t="s">
        <v>607</v>
      </c>
      <c r="O17" s="208"/>
    </row>
    <row r="18" spans="1:15" x14ac:dyDescent="0.3">
      <c r="A18" s="49">
        <v>32</v>
      </c>
      <c r="B18" s="21">
        <v>109</v>
      </c>
      <c r="C18" s="18" t="s">
        <v>573</v>
      </c>
      <c r="D18" s="18" t="s">
        <v>574</v>
      </c>
      <c r="E18" s="18" t="s">
        <v>864</v>
      </c>
      <c r="F18" s="59">
        <v>30.08</v>
      </c>
      <c r="G18" s="285">
        <f t="shared" si="0"/>
        <v>2.5066666666666664</v>
      </c>
      <c r="H18" s="59"/>
      <c r="I18" s="59">
        <f t="shared" si="1"/>
        <v>2.5066666666666664</v>
      </c>
      <c r="J18" s="59"/>
      <c r="K18" s="59">
        <f t="shared" si="2"/>
        <v>2.5066666666666664</v>
      </c>
      <c r="L18" s="59"/>
      <c r="M18" s="105">
        <v>4</v>
      </c>
      <c r="N18" s="18" t="s">
        <v>607</v>
      </c>
      <c r="O18" s="222"/>
    </row>
    <row r="19" spans="1:15" x14ac:dyDescent="0.3">
      <c r="A19" s="49">
        <v>33</v>
      </c>
      <c r="B19" s="21">
        <v>109</v>
      </c>
      <c r="C19" s="18" t="s">
        <v>573</v>
      </c>
      <c r="D19" s="18" t="s">
        <v>574</v>
      </c>
      <c r="E19" s="18" t="s">
        <v>385</v>
      </c>
      <c r="F19" s="59">
        <v>60.67</v>
      </c>
      <c r="G19" s="285">
        <f t="shared" si="0"/>
        <v>5.0558333333333332</v>
      </c>
      <c r="H19" s="59"/>
      <c r="I19" s="59">
        <f t="shared" si="1"/>
        <v>5.0558333333333332</v>
      </c>
      <c r="J19" s="59"/>
      <c r="K19" s="59">
        <f t="shared" si="2"/>
        <v>5.0558333333333332</v>
      </c>
      <c r="L19" s="59"/>
      <c r="M19" s="105">
        <v>6</v>
      </c>
      <c r="N19" s="18" t="s">
        <v>629</v>
      </c>
      <c r="O19" s="222"/>
    </row>
    <row r="20" spans="1:15" x14ac:dyDescent="0.3">
      <c r="A20" s="509">
        <v>34</v>
      </c>
      <c r="B20" s="21">
        <v>109</v>
      </c>
      <c r="C20" s="18" t="s">
        <v>573</v>
      </c>
      <c r="D20" s="18" t="s">
        <v>574</v>
      </c>
      <c r="E20" s="18" t="s">
        <v>259</v>
      </c>
      <c r="F20" s="59">
        <v>82.64</v>
      </c>
      <c r="G20" s="489">
        <f>(F20+F21)/4/3</f>
        <v>7.0481666666666669</v>
      </c>
      <c r="H20" s="489"/>
      <c r="I20" s="489">
        <f>G20</f>
        <v>7.0481666666666669</v>
      </c>
      <c r="J20" s="489"/>
      <c r="K20" s="489">
        <f>G20</f>
        <v>7.0481666666666669</v>
      </c>
      <c r="L20" s="489"/>
      <c r="M20" s="507">
        <v>6</v>
      </c>
      <c r="N20" s="18" t="s">
        <v>1304</v>
      </c>
      <c r="O20" s="222"/>
    </row>
    <row r="21" spans="1:15" x14ac:dyDescent="0.3">
      <c r="A21" s="502"/>
      <c r="B21" s="21">
        <v>2587</v>
      </c>
      <c r="C21" s="18" t="s">
        <v>494</v>
      </c>
      <c r="D21" s="18" t="s">
        <v>634</v>
      </c>
      <c r="E21" s="18" t="s">
        <v>495</v>
      </c>
      <c r="F21" s="59">
        <v>1.9379999999999999</v>
      </c>
      <c r="G21" s="490"/>
      <c r="H21" s="490"/>
      <c r="I21" s="490"/>
      <c r="J21" s="490"/>
      <c r="K21" s="490"/>
      <c r="L21" s="490"/>
      <c r="M21" s="488"/>
      <c r="N21" s="37" t="s">
        <v>580</v>
      </c>
      <c r="O21" s="222"/>
    </row>
    <row r="22" spans="1:15" ht="34.5" customHeight="1" x14ac:dyDescent="0.3">
      <c r="A22" s="49">
        <v>6</v>
      </c>
      <c r="B22" s="17">
        <v>109</v>
      </c>
      <c r="C22" s="18" t="s">
        <v>573</v>
      </c>
      <c r="D22" s="61" t="s">
        <v>574</v>
      </c>
      <c r="E22" s="22" t="s">
        <v>439</v>
      </c>
      <c r="F22" s="84">
        <v>26.64</v>
      </c>
      <c r="G22" s="73">
        <f>F22/4/7</f>
        <v>0.9514285714285714</v>
      </c>
      <c r="H22" s="73">
        <f t="shared" ref="H22:L23" si="3">G22</f>
        <v>0.9514285714285714</v>
      </c>
      <c r="I22" s="73">
        <f t="shared" si="3"/>
        <v>0.9514285714285714</v>
      </c>
      <c r="J22" s="73">
        <f t="shared" si="3"/>
        <v>0.9514285714285714</v>
      </c>
      <c r="K22" s="73">
        <f t="shared" si="3"/>
        <v>0.9514285714285714</v>
      </c>
      <c r="L22" s="73">
        <f t="shared" si="3"/>
        <v>0.9514285714285714</v>
      </c>
      <c r="M22" s="74">
        <v>1</v>
      </c>
      <c r="N22" s="110" t="s">
        <v>1306</v>
      </c>
    </row>
    <row r="23" spans="1:15" x14ac:dyDescent="0.3">
      <c r="A23" s="507">
        <v>7</v>
      </c>
      <c r="B23" s="17">
        <v>109</v>
      </c>
      <c r="C23" s="11" t="s">
        <v>573</v>
      </c>
      <c r="D23" s="11" t="s">
        <v>574</v>
      </c>
      <c r="E23" s="11" t="s">
        <v>1117</v>
      </c>
      <c r="F23" s="69">
        <v>107.46</v>
      </c>
      <c r="G23" s="484">
        <f>(F23+F24+F25+F26)/4/6</f>
        <v>4.5255416666666664</v>
      </c>
      <c r="H23" s="484">
        <f t="shared" si="3"/>
        <v>4.5255416666666664</v>
      </c>
      <c r="I23" s="484">
        <f t="shared" si="3"/>
        <v>4.5255416666666664</v>
      </c>
      <c r="J23" s="484">
        <f t="shared" si="3"/>
        <v>4.5255416666666664</v>
      </c>
      <c r="K23" s="484">
        <f t="shared" si="3"/>
        <v>4.5255416666666664</v>
      </c>
      <c r="L23" s="484">
        <f t="shared" si="3"/>
        <v>4.5255416666666664</v>
      </c>
      <c r="M23" s="74">
        <v>1</v>
      </c>
      <c r="N23" s="503" t="s">
        <v>1306</v>
      </c>
    </row>
    <row r="24" spans="1:15" x14ac:dyDescent="0.3">
      <c r="A24" s="487"/>
      <c r="B24" s="17">
        <v>272</v>
      </c>
      <c r="C24" s="11" t="s">
        <v>1134</v>
      </c>
      <c r="D24" s="11"/>
      <c r="E24" s="160" t="s">
        <v>1135</v>
      </c>
      <c r="F24" s="69">
        <v>0.29399999999999998</v>
      </c>
      <c r="G24" s="485"/>
      <c r="H24" s="485"/>
      <c r="I24" s="485"/>
      <c r="J24" s="485"/>
      <c r="K24" s="485"/>
      <c r="L24" s="485"/>
      <c r="M24" s="74" t="s">
        <v>580</v>
      </c>
      <c r="N24" s="536"/>
    </row>
    <row r="25" spans="1:15" x14ac:dyDescent="0.3">
      <c r="A25" s="487"/>
      <c r="B25" s="17">
        <v>1292</v>
      </c>
      <c r="C25" s="11" t="s">
        <v>1136</v>
      </c>
      <c r="D25" s="11" t="s">
        <v>1137</v>
      </c>
      <c r="E25" s="160" t="s">
        <v>1135</v>
      </c>
      <c r="F25" s="69">
        <v>0.56899999999999995</v>
      </c>
      <c r="G25" s="485"/>
      <c r="H25" s="485"/>
      <c r="I25" s="485"/>
      <c r="J25" s="485"/>
      <c r="K25" s="485"/>
      <c r="L25" s="485"/>
      <c r="M25" s="74" t="s">
        <v>580</v>
      </c>
      <c r="N25" s="536"/>
    </row>
    <row r="26" spans="1:15" x14ac:dyDescent="0.3">
      <c r="A26" s="488"/>
      <c r="B26" s="17">
        <v>2725</v>
      </c>
      <c r="C26" s="11" t="s">
        <v>538</v>
      </c>
      <c r="D26" s="11"/>
      <c r="E26" s="160" t="s">
        <v>1135</v>
      </c>
      <c r="F26" s="69">
        <v>0.28999999999999998</v>
      </c>
      <c r="G26" s="486"/>
      <c r="H26" s="486"/>
      <c r="I26" s="486"/>
      <c r="J26" s="486"/>
      <c r="K26" s="486"/>
      <c r="L26" s="486"/>
      <c r="M26" s="74" t="s">
        <v>580</v>
      </c>
      <c r="N26" s="504"/>
    </row>
    <row r="27" spans="1:15" s="129" customFormat="1" ht="37.5" x14ac:dyDescent="0.25">
      <c r="A27" s="49">
        <v>8</v>
      </c>
      <c r="B27" s="153">
        <v>109</v>
      </c>
      <c r="C27" s="34" t="s">
        <v>573</v>
      </c>
      <c r="D27" s="34" t="s">
        <v>574</v>
      </c>
      <c r="E27" s="154" t="s">
        <v>1118</v>
      </c>
      <c r="F27" s="140">
        <v>76.215000000000003</v>
      </c>
      <c r="G27" s="155">
        <f>F27/4/4</f>
        <v>4.7634375000000002</v>
      </c>
      <c r="H27" s="139"/>
      <c r="I27" s="139">
        <f>G27</f>
        <v>4.7634375000000002</v>
      </c>
      <c r="J27" s="139"/>
      <c r="K27" s="139">
        <f>G27</f>
        <v>4.7634375000000002</v>
      </c>
      <c r="L27" s="139">
        <f>G27</f>
        <v>4.7634375000000002</v>
      </c>
      <c r="M27" s="74">
        <v>1</v>
      </c>
      <c r="N27" s="156" t="s">
        <v>629</v>
      </c>
    </row>
    <row r="28" spans="1:15" x14ac:dyDescent="0.3">
      <c r="A28" s="40">
        <v>9</v>
      </c>
      <c r="B28" s="17">
        <v>109</v>
      </c>
      <c r="C28" s="34" t="s">
        <v>573</v>
      </c>
      <c r="D28" s="34" t="s">
        <v>574</v>
      </c>
      <c r="E28" s="152" t="s">
        <v>1119</v>
      </c>
      <c r="F28" s="69">
        <v>34.32</v>
      </c>
      <c r="G28" s="147">
        <f>F28/4/4</f>
        <v>2.145</v>
      </c>
      <c r="H28" s="70"/>
      <c r="I28" s="70">
        <f>G28</f>
        <v>2.145</v>
      </c>
      <c r="J28" s="70"/>
      <c r="K28" s="70">
        <f>G28</f>
        <v>2.145</v>
      </c>
      <c r="L28" s="70">
        <f t="shared" ref="H28:L29" si="4">K28</f>
        <v>2.145</v>
      </c>
      <c r="M28" s="74">
        <v>1</v>
      </c>
      <c r="N28" s="156" t="s">
        <v>629</v>
      </c>
    </row>
    <row r="29" spans="1:15" x14ac:dyDescent="0.3">
      <c r="A29" s="509">
        <v>10</v>
      </c>
      <c r="B29" s="17">
        <v>109</v>
      </c>
      <c r="C29" s="34" t="s">
        <v>573</v>
      </c>
      <c r="D29" s="34" t="s">
        <v>574</v>
      </c>
      <c r="E29" s="152" t="s">
        <v>1120</v>
      </c>
      <c r="F29" s="69">
        <v>105.08</v>
      </c>
      <c r="G29" s="484">
        <f>(F29+0.04)/4/7</f>
        <v>3.7542857142857144</v>
      </c>
      <c r="H29" s="484">
        <f t="shared" si="4"/>
        <v>3.7542857142857144</v>
      </c>
      <c r="I29" s="484">
        <f t="shared" si="4"/>
        <v>3.7542857142857144</v>
      </c>
      <c r="J29" s="484">
        <f t="shared" si="4"/>
        <v>3.7542857142857144</v>
      </c>
      <c r="K29" s="484">
        <f t="shared" si="4"/>
        <v>3.7542857142857144</v>
      </c>
      <c r="L29" s="484">
        <f t="shared" si="4"/>
        <v>3.7542857142857144</v>
      </c>
      <c r="M29" s="74">
        <v>2</v>
      </c>
      <c r="N29" s="507" t="s">
        <v>1306</v>
      </c>
    </row>
    <row r="30" spans="1:15" x14ac:dyDescent="0.3">
      <c r="A30" s="502"/>
      <c r="B30" s="17">
        <v>2723</v>
      </c>
      <c r="C30" s="34" t="s">
        <v>1138</v>
      </c>
      <c r="D30" s="34" t="s">
        <v>582</v>
      </c>
      <c r="E30" s="152" t="s">
        <v>1120</v>
      </c>
      <c r="F30" s="69">
        <v>0.04</v>
      </c>
      <c r="G30" s="486"/>
      <c r="H30" s="486"/>
      <c r="I30" s="486"/>
      <c r="J30" s="486"/>
      <c r="K30" s="486"/>
      <c r="L30" s="486"/>
      <c r="M30" s="74" t="s">
        <v>580</v>
      </c>
      <c r="N30" s="488"/>
    </row>
    <row r="31" spans="1:15" s="129" customFormat="1" ht="37.5" x14ac:dyDescent="0.25">
      <c r="A31" s="49">
        <v>11</v>
      </c>
      <c r="B31" s="153">
        <v>109</v>
      </c>
      <c r="C31" s="34" t="s">
        <v>573</v>
      </c>
      <c r="D31" s="34" t="s">
        <v>574</v>
      </c>
      <c r="E31" s="154" t="s">
        <v>1121</v>
      </c>
      <c r="F31" s="140">
        <v>80.77</v>
      </c>
      <c r="G31" s="155">
        <f>F31/4/7</f>
        <v>2.8846428571428571</v>
      </c>
      <c r="H31" s="139">
        <f>G31</f>
        <v>2.8846428571428571</v>
      </c>
      <c r="I31" s="139">
        <f>H31</f>
        <v>2.8846428571428571</v>
      </c>
      <c r="J31" s="139">
        <f>I31</f>
        <v>2.8846428571428571</v>
      </c>
      <c r="K31" s="139">
        <f>J31</f>
        <v>2.8846428571428571</v>
      </c>
      <c r="L31" s="139">
        <f>K31</f>
        <v>2.8846428571428571</v>
      </c>
      <c r="M31" s="74">
        <v>1</v>
      </c>
      <c r="N31" s="156" t="s">
        <v>1306</v>
      </c>
    </row>
    <row r="32" spans="1:15" ht="37.5" x14ac:dyDescent="0.3">
      <c r="A32" s="507">
        <v>12</v>
      </c>
      <c r="B32" s="17">
        <v>109</v>
      </c>
      <c r="C32" s="18" t="s">
        <v>573</v>
      </c>
      <c r="D32" s="23" t="s">
        <v>414</v>
      </c>
      <c r="E32" s="22" t="s">
        <v>1340</v>
      </c>
      <c r="F32" s="84">
        <v>121.754</v>
      </c>
      <c r="G32" s="489">
        <f>(F32+F33)/4/3</f>
        <v>10.1645</v>
      </c>
      <c r="H32" s="489"/>
      <c r="I32" s="489">
        <f>G32</f>
        <v>10.1645</v>
      </c>
      <c r="J32" s="489"/>
      <c r="K32" s="489">
        <f>G32</f>
        <v>10.1645</v>
      </c>
      <c r="L32" s="489"/>
      <c r="M32" s="49">
        <v>2</v>
      </c>
      <c r="N32" s="495" t="s">
        <v>1307</v>
      </c>
    </row>
    <row r="33" spans="1:16" x14ac:dyDescent="0.3">
      <c r="A33" s="488"/>
      <c r="B33" s="17">
        <v>960</v>
      </c>
      <c r="C33" s="18" t="s">
        <v>1156</v>
      </c>
      <c r="D33" s="23" t="s">
        <v>634</v>
      </c>
      <c r="E33" s="22" t="s">
        <v>1157</v>
      </c>
      <c r="F33" s="84">
        <v>0.22</v>
      </c>
      <c r="G33" s="490"/>
      <c r="H33" s="490"/>
      <c r="I33" s="490"/>
      <c r="J33" s="490"/>
      <c r="K33" s="490"/>
      <c r="L33" s="490"/>
      <c r="M33" s="49" t="s">
        <v>580</v>
      </c>
      <c r="N33" s="496"/>
    </row>
    <row r="34" spans="1:16" x14ac:dyDescent="0.3">
      <c r="A34" s="49">
        <v>13</v>
      </c>
      <c r="B34" s="12">
        <v>109</v>
      </c>
      <c r="C34" s="11" t="s">
        <v>573</v>
      </c>
      <c r="D34" s="11" t="s">
        <v>574</v>
      </c>
      <c r="E34" s="11" t="s">
        <v>654</v>
      </c>
      <c r="F34" s="53">
        <v>84.57</v>
      </c>
      <c r="G34" s="53">
        <f>F34/4/3</f>
        <v>7.0474999999999994</v>
      </c>
      <c r="H34" s="53"/>
      <c r="I34" s="53">
        <f>G34</f>
        <v>7.0474999999999994</v>
      </c>
      <c r="J34" s="53"/>
      <c r="K34" s="53">
        <f>G34</f>
        <v>7.0474999999999994</v>
      </c>
      <c r="L34" s="53"/>
      <c r="M34" s="49">
        <v>1</v>
      </c>
      <c r="N34" s="37" t="s">
        <v>629</v>
      </c>
      <c r="O34" s="46"/>
    </row>
    <row r="35" spans="1:16" x14ac:dyDescent="0.3">
      <c r="A35" s="49">
        <v>14</v>
      </c>
      <c r="B35" s="17">
        <v>109</v>
      </c>
      <c r="C35" s="18" t="s">
        <v>573</v>
      </c>
      <c r="D35" s="18" t="s">
        <v>574</v>
      </c>
      <c r="E35" s="22" t="s">
        <v>384</v>
      </c>
      <c r="F35" s="85">
        <v>19.11</v>
      </c>
      <c r="G35" s="53">
        <f>F35/4/3</f>
        <v>1.5925</v>
      </c>
      <c r="H35" s="53"/>
      <c r="I35" s="53">
        <f>G35</f>
        <v>1.5925</v>
      </c>
      <c r="J35" s="53"/>
      <c r="K35" s="53">
        <f>G35</f>
        <v>1.5925</v>
      </c>
      <c r="L35" s="53"/>
      <c r="M35" s="74">
        <v>1</v>
      </c>
      <c r="N35" s="110" t="s">
        <v>1307</v>
      </c>
    </row>
    <row r="36" spans="1:16" x14ac:dyDescent="0.3">
      <c r="A36" s="40">
        <v>15</v>
      </c>
      <c r="B36" s="12">
        <v>109</v>
      </c>
      <c r="C36" s="11" t="s">
        <v>573</v>
      </c>
      <c r="D36" s="11" t="s">
        <v>574</v>
      </c>
      <c r="E36" s="11" t="s">
        <v>1122</v>
      </c>
      <c r="F36" s="69">
        <v>43.12</v>
      </c>
      <c r="G36" s="53">
        <f>F36/4/3</f>
        <v>3.5933333333333333</v>
      </c>
      <c r="H36" s="53"/>
      <c r="I36" s="53">
        <f>G36</f>
        <v>3.5933333333333333</v>
      </c>
      <c r="J36" s="53"/>
      <c r="K36" s="53">
        <f>G36</f>
        <v>3.5933333333333333</v>
      </c>
      <c r="L36" s="53"/>
      <c r="M36" s="49">
        <v>1</v>
      </c>
      <c r="N36" s="37" t="s">
        <v>629</v>
      </c>
    </row>
    <row r="37" spans="1:16" s="212" customFormat="1" ht="16.899999999999999" customHeight="1" x14ac:dyDescent="0.25">
      <c r="A37" s="554">
        <v>43</v>
      </c>
      <c r="B37" s="215">
        <v>109</v>
      </c>
      <c r="C37" s="183" t="s">
        <v>573</v>
      </c>
      <c r="D37" s="183" t="s">
        <v>574</v>
      </c>
      <c r="E37" s="183" t="s">
        <v>23</v>
      </c>
      <c r="F37" s="213">
        <v>25.538</v>
      </c>
      <c r="G37" s="537">
        <f>(F37+F38)/4/6</f>
        <v>1.9830833333333333</v>
      </c>
      <c r="H37" s="537">
        <f t="shared" ref="H37:L37" si="5">G37</f>
        <v>1.9830833333333333</v>
      </c>
      <c r="I37" s="537">
        <f t="shared" si="5"/>
        <v>1.9830833333333333</v>
      </c>
      <c r="J37" s="537">
        <f t="shared" si="5"/>
        <v>1.9830833333333333</v>
      </c>
      <c r="K37" s="537">
        <f t="shared" si="5"/>
        <v>1.9830833333333333</v>
      </c>
      <c r="L37" s="537">
        <f t="shared" si="5"/>
        <v>1.9830833333333333</v>
      </c>
      <c r="M37" s="537">
        <v>1</v>
      </c>
      <c r="N37" s="539" t="s">
        <v>629</v>
      </c>
      <c r="O37"/>
      <c r="P37" s="214"/>
    </row>
    <row r="38" spans="1:16" s="212" customFormat="1" ht="16.899999999999999" customHeight="1" x14ac:dyDescent="0.25">
      <c r="A38" s="555"/>
      <c r="B38" s="215">
        <v>109</v>
      </c>
      <c r="C38" s="183" t="s">
        <v>573</v>
      </c>
      <c r="D38" s="183" t="s">
        <v>574</v>
      </c>
      <c r="E38" s="183" t="s">
        <v>24</v>
      </c>
      <c r="F38" s="213">
        <v>22.056000000000001</v>
      </c>
      <c r="G38" s="538"/>
      <c r="H38" s="538"/>
      <c r="I38" s="538"/>
      <c r="J38" s="538"/>
      <c r="K38" s="538"/>
      <c r="L38" s="538"/>
      <c r="M38" s="538"/>
      <c r="N38" s="540"/>
      <c r="O38"/>
      <c r="P38" s="214"/>
    </row>
    <row r="39" spans="1:16" ht="37.5" x14ac:dyDescent="0.3">
      <c r="A39" s="509">
        <v>16</v>
      </c>
      <c r="B39" s="17">
        <v>109</v>
      </c>
      <c r="C39" s="18" t="s">
        <v>573</v>
      </c>
      <c r="D39" s="18" t="s">
        <v>574</v>
      </c>
      <c r="E39" s="22" t="s">
        <v>1132</v>
      </c>
      <c r="F39" s="69">
        <v>142.06</v>
      </c>
      <c r="G39" s="484">
        <f>H39</f>
        <v>6.0085000000000006</v>
      </c>
      <c r="H39" s="484">
        <f>(F39+F40+F41+F42)/4/6</f>
        <v>6.0085000000000006</v>
      </c>
      <c r="I39" s="484">
        <f>H39</f>
        <v>6.0085000000000006</v>
      </c>
      <c r="J39" s="484">
        <f>I39</f>
        <v>6.0085000000000006</v>
      </c>
      <c r="K39" s="484">
        <f>J39</f>
        <v>6.0085000000000006</v>
      </c>
      <c r="L39" s="484">
        <f>K39</f>
        <v>6.0085000000000006</v>
      </c>
      <c r="M39" s="49">
        <v>1</v>
      </c>
      <c r="N39" s="495" t="s">
        <v>629</v>
      </c>
    </row>
    <row r="40" spans="1:16" x14ac:dyDescent="0.3">
      <c r="A40" s="501"/>
      <c r="B40" s="17" t="s">
        <v>1149</v>
      </c>
      <c r="C40" s="18" t="s">
        <v>1150</v>
      </c>
      <c r="D40" s="18" t="s">
        <v>810</v>
      </c>
      <c r="E40" s="22" t="s">
        <v>1151</v>
      </c>
      <c r="F40" s="69">
        <v>0.5</v>
      </c>
      <c r="G40" s="485"/>
      <c r="H40" s="485"/>
      <c r="I40" s="485"/>
      <c r="J40" s="485"/>
      <c r="K40" s="485"/>
      <c r="L40" s="485"/>
      <c r="M40" s="49" t="s">
        <v>580</v>
      </c>
      <c r="N40" s="516"/>
    </row>
    <row r="41" spans="1:16" x14ac:dyDescent="0.3">
      <c r="A41" s="501"/>
      <c r="B41" s="17">
        <v>2240</v>
      </c>
      <c r="C41" s="18" t="s">
        <v>1158</v>
      </c>
      <c r="D41" s="18" t="s">
        <v>1159</v>
      </c>
      <c r="E41" s="22" t="s">
        <v>1160</v>
      </c>
      <c r="F41" s="69">
        <v>1.5</v>
      </c>
      <c r="G41" s="485"/>
      <c r="H41" s="485"/>
      <c r="I41" s="485"/>
      <c r="J41" s="485"/>
      <c r="K41" s="485"/>
      <c r="L41" s="485"/>
      <c r="M41" s="49" t="s">
        <v>580</v>
      </c>
      <c r="N41" s="516"/>
    </row>
    <row r="42" spans="1:16" x14ac:dyDescent="0.3">
      <c r="A42" s="502"/>
      <c r="B42" s="17">
        <v>2484</v>
      </c>
      <c r="C42" s="18" t="s">
        <v>1161</v>
      </c>
      <c r="D42" s="18" t="s">
        <v>581</v>
      </c>
      <c r="E42" s="22" t="s">
        <v>1162</v>
      </c>
      <c r="F42" s="69">
        <v>0.14399999999999999</v>
      </c>
      <c r="G42" s="486"/>
      <c r="H42" s="486"/>
      <c r="I42" s="486"/>
      <c r="J42" s="486"/>
      <c r="K42" s="486"/>
      <c r="L42" s="486"/>
      <c r="M42" s="49" t="s">
        <v>580</v>
      </c>
      <c r="N42" s="496"/>
    </row>
    <row r="43" spans="1:16" x14ac:dyDescent="0.3">
      <c r="A43" s="49">
        <v>17</v>
      </c>
      <c r="B43" s="12">
        <v>109</v>
      </c>
      <c r="C43" s="11" t="s">
        <v>573</v>
      </c>
      <c r="D43" s="11" t="s">
        <v>574</v>
      </c>
      <c r="E43" s="11" t="s">
        <v>1123</v>
      </c>
      <c r="F43" s="69">
        <v>36.5</v>
      </c>
      <c r="G43" s="147">
        <f>F43/4/3</f>
        <v>3.0416666666666665</v>
      </c>
      <c r="H43" s="70"/>
      <c r="I43" s="70">
        <f>G43</f>
        <v>3.0416666666666665</v>
      </c>
      <c r="J43" s="70"/>
      <c r="K43" s="70">
        <f>G43</f>
        <v>3.0416666666666665</v>
      </c>
      <c r="L43" s="70"/>
      <c r="M43" s="49">
        <v>1</v>
      </c>
      <c r="N43" s="18" t="s">
        <v>1307</v>
      </c>
    </row>
    <row r="44" spans="1:16" ht="19.149999999999999" customHeight="1" x14ac:dyDescent="0.3">
      <c r="A44" s="40">
        <v>18</v>
      </c>
      <c r="B44" s="17">
        <v>109</v>
      </c>
      <c r="C44" s="11" t="s">
        <v>573</v>
      </c>
      <c r="D44" s="11" t="s">
        <v>574</v>
      </c>
      <c r="E44" s="11" t="s">
        <v>427</v>
      </c>
      <c r="F44" s="59">
        <v>27.196999999999999</v>
      </c>
      <c r="G44" s="147"/>
      <c r="H44" s="147">
        <f>F44/4/3</f>
        <v>2.2664166666666667</v>
      </c>
      <c r="I44" s="70"/>
      <c r="J44" s="70">
        <f>H44</f>
        <v>2.2664166666666667</v>
      </c>
      <c r="K44" s="70"/>
      <c r="L44" s="70">
        <f>H44</f>
        <v>2.2664166666666667</v>
      </c>
      <c r="M44" s="49">
        <v>1</v>
      </c>
      <c r="N44" s="37" t="s">
        <v>629</v>
      </c>
    </row>
    <row r="45" spans="1:16" x14ac:dyDescent="0.3">
      <c r="A45" s="49">
        <v>19</v>
      </c>
      <c r="B45" s="17">
        <v>109</v>
      </c>
      <c r="C45" s="11" t="s">
        <v>573</v>
      </c>
      <c r="D45" s="11" t="s">
        <v>574</v>
      </c>
      <c r="E45" s="11" t="s">
        <v>405</v>
      </c>
      <c r="F45" s="59">
        <v>97.778000000000006</v>
      </c>
      <c r="G45" s="155">
        <f>F45/4/4</f>
        <v>6.1111250000000004</v>
      </c>
      <c r="H45" s="139"/>
      <c r="I45" s="139">
        <f>G45</f>
        <v>6.1111250000000004</v>
      </c>
      <c r="J45" s="139"/>
      <c r="K45" s="139">
        <f>G45</f>
        <v>6.1111250000000004</v>
      </c>
      <c r="L45" s="139">
        <f t="shared" ref="H45:L46" si="6">K45</f>
        <v>6.1111250000000004</v>
      </c>
      <c r="M45" s="49">
        <v>1</v>
      </c>
      <c r="N45" s="110" t="s">
        <v>1306</v>
      </c>
    </row>
    <row r="46" spans="1:16" s="129" customFormat="1" ht="37.5" x14ac:dyDescent="0.25">
      <c r="A46" s="49">
        <v>20</v>
      </c>
      <c r="B46" s="17">
        <v>109</v>
      </c>
      <c r="C46" s="34" t="s">
        <v>573</v>
      </c>
      <c r="D46" s="34" t="s">
        <v>574</v>
      </c>
      <c r="E46" s="159" t="s">
        <v>1124</v>
      </c>
      <c r="F46" s="140">
        <v>66.28</v>
      </c>
      <c r="G46" s="155">
        <f>F46/4/6</f>
        <v>2.7616666666666667</v>
      </c>
      <c r="H46" s="139">
        <f t="shared" si="6"/>
        <v>2.7616666666666667</v>
      </c>
      <c r="I46" s="139">
        <f t="shared" si="6"/>
        <v>2.7616666666666667</v>
      </c>
      <c r="J46" s="139">
        <f t="shared" si="6"/>
        <v>2.7616666666666667</v>
      </c>
      <c r="K46" s="139">
        <f t="shared" si="6"/>
        <v>2.7616666666666667</v>
      </c>
      <c r="L46" s="139">
        <f t="shared" si="6"/>
        <v>2.7616666666666667</v>
      </c>
      <c r="M46" s="49">
        <v>1</v>
      </c>
      <c r="N46" s="110" t="s">
        <v>629</v>
      </c>
    </row>
    <row r="47" spans="1:16" x14ac:dyDescent="0.3">
      <c r="A47" s="40">
        <v>21</v>
      </c>
      <c r="B47" s="17">
        <v>109</v>
      </c>
      <c r="C47" s="11" t="s">
        <v>573</v>
      </c>
      <c r="D47" s="11" t="s">
        <v>574</v>
      </c>
      <c r="E47" s="11" t="s">
        <v>756</v>
      </c>
      <c r="F47" s="59">
        <v>56.71</v>
      </c>
      <c r="G47" s="155">
        <f>F47/4/3</f>
        <v>4.7258333333333331</v>
      </c>
      <c r="H47" s="139"/>
      <c r="I47" s="139">
        <f>G47</f>
        <v>4.7258333333333331</v>
      </c>
      <c r="J47" s="139"/>
      <c r="K47" s="139">
        <f>G47</f>
        <v>4.7258333333333331</v>
      </c>
      <c r="L47" s="139"/>
      <c r="M47" s="81">
        <v>1</v>
      </c>
      <c r="N47" s="37" t="s">
        <v>1307</v>
      </c>
    </row>
    <row r="48" spans="1:16" x14ac:dyDescent="0.3">
      <c r="A48" s="509">
        <v>22</v>
      </c>
      <c r="B48" s="17">
        <v>109</v>
      </c>
      <c r="C48" s="34" t="s">
        <v>573</v>
      </c>
      <c r="D48" s="34" t="s">
        <v>574</v>
      </c>
      <c r="E48" s="11" t="s">
        <v>1125</v>
      </c>
      <c r="F48" s="69">
        <v>37.74</v>
      </c>
      <c r="G48" s="484">
        <f>(F48+F50+F49+F51)/4/3</f>
        <v>4.32775</v>
      </c>
      <c r="H48" s="484"/>
      <c r="I48" s="484">
        <f>G48</f>
        <v>4.32775</v>
      </c>
      <c r="J48" s="484"/>
      <c r="K48" s="484">
        <f>G48</f>
        <v>4.32775</v>
      </c>
      <c r="L48" s="484"/>
      <c r="M48" s="162">
        <v>1</v>
      </c>
      <c r="N48" s="541" t="s">
        <v>629</v>
      </c>
    </row>
    <row r="49" spans="1:14" x14ac:dyDescent="0.3">
      <c r="A49" s="501"/>
      <c r="B49" s="17">
        <v>2899</v>
      </c>
      <c r="C49" s="116" t="s">
        <v>1146</v>
      </c>
      <c r="D49" s="116" t="s">
        <v>581</v>
      </c>
      <c r="E49" s="11" t="s">
        <v>1125</v>
      </c>
      <c r="F49" s="69">
        <v>0.15</v>
      </c>
      <c r="G49" s="485"/>
      <c r="H49" s="485"/>
      <c r="I49" s="485"/>
      <c r="J49" s="485"/>
      <c r="K49" s="485"/>
      <c r="L49" s="485"/>
      <c r="M49" s="163" t="s">
        <v>580</v>
      </c>
      <c r="N49" s="542"/>
    </row>
    <row r="50" spans="1:14" x14ac:dyDescent="0.3">
      <c r="A50" s="501"/>
      <c r="B50" s="17">
        <v>194</v>
      </c>
      <c r="C50" s="116" t="s">
        <v>428</v>
      </c>
      <c r="D50" s="116" t="s">
        <v>606</v>
      </c>
      <c r="E50" s="160" t="s">
        <v>1126</v>
      </c>
      <c r="F50" s="69">
        <v>13.83</v>
      </c>
      <c r="G50" s="485"/>
      <c r="H50" s="485"/>
      <c r="I50" s="485"/>
      <c r="J50" s="485"/>
      <c r="K50" s="485"/>
      <c r="L50" s="485"/>
      <c r="M50" s="163" t="s">
        <v>580</v>
      </c>
      <c r="N50" s="542"/>
    </row>
    <row r="51" spans="1:14" x14ac:dyDescent="0.3">
      <c r="A51" s="502"/>
      <c r="B51" s="17">
        <v>2747</v>
      </c>
      <c r="C51" s="116" t="s">
        <v>1163</v>
      </c>
      <c r="D51" s="116" t="s">
        <v>1164</v>
      </c>
      <c r="E51" s="160" t="s">
        <v>1126</v>
      </c>
      <c r="F51" s="69">
        <v>0.21299999999999999</v>
      </c>
      <c r="G51" s="486"/>
      <c r="H51" s="486"/>
      <c r="I51" s="486"/>
      <c r="J51" s="486"/>
      <c r="K51" s="486"/>
      <c r="L51" s="486"/>
      <c r="M51" s="163" t="s">
        <v>580</v>
      </c>
      <c r="N51" s="543"/>
    </row>
    <row r="52" spans="1:14" ht="34.5" customHeight="1" x14ac:dyDescent="0.3">
      <c r="A52" s="49">
        <v>23</v>
      </c>
      <c r="B52" s="17">
        <v>109</v>
      </c>
      <c r="C52" s="34" t="s">
        <v>573</v>
      </c>
      <c r="D52" s="18" t="s">
        <v>574</v>
      </c>
      <c r="E52" s="22" t="s">
        <v>437</v>
      </c>
      <c r="F52" s="59">
        <v>120</v>
      </c>
      <c r="G52" s="59">
        <f>F52/4/6</f>
        <v>5</v>
      </c>
      <c r="H52" s="59">
        <f t="shared" ref="H52:L54" si="7">G52</f>
        <v>5</v>
      </c>
      <c r="I52" s="59">
        <f t="shared" si="7"/>
        <v>5</v>
      </c>
      <c r="J52" s="59">
        <f t="shared" si="7"/>
        <v>5</v>
      </c>
      <c r="K52" s="59">
        <f t="shared" si="7"/>
        <v>5</v>
      </c>
      <c r="L52" s="59">
        <f t="shared" si="7"/>
        <v>5</v>
      </c>
      <c r="M52" s="49">
        <v>2</v>
      </c>
      <c r="N52" s="18" t="s">
        <v>1307</v>
      </c>
    </row>
    <row r="53" spans="1:14" ht="19.5" customHeight="1" x14ac:dyDescent="0.3">
      <c r="A53" s="49">
        <v>24</v>
      </c>
      <c r="B53" s="17">
        <v>109</v>
      </c>
      <c r="C53" s="11" t="s">
        <v>573</v>
      </c>
      <c r="D53" s="11" t="s">
        <v>574</v>
      </c>
      <c r="E53" s="11" t="s">
        <v>422</v>
      </c>
      <c r="F53" s="59">
        <v>52.734000000000002</v>
      </c>
      <c r="G53" s="59">
        <f>F53/4/3</f>
        <v>4.3944999999999999</v>
      </c>
      <c r="H53" s="59"/>
      <c r="I53" s="59">
        <f>G53</f>
        <v>4.3944999999999999</v>
      </c>
      <c r="J53" s="59"/>
      <c r="K53" s="59">
        <f>G53</f>
        <v>4.3944999999999999</v>
      </c>
      <c r="L53" s="59"/>
      <c r="M53" s="81">
        <v>2</v>
      </c>
      <c r="N53" s="37" t="s">
        <v>1309</v>
      </c>
    </row>
    <row r="54" spans="1:14" x14ac:dyDescent="0.3">
      <c r="A54" s="509">
        <v>25</v>
      </c>
      <c r="B54" s="17">
        <v>109</v>
      </c>
      <c r="C54" s="11" t="s">
        <v>573</v>
      </c>
      <c r="D54" s="11" t="s">
        <v>574</v>
      </c>
      <c r="E54" s="160" t="s">
        <v>1127</v>
      </c>
      <c r="F54" s="69">
        <v>58.2</v>
      </c>
      <c r="G54" s="484">
        <f>(F54+F55)/4/6</f>
        <v>2.5604166666666668</v>
      </c>
      <c r="H54" s="484">
        <f t="shared" si="7"/>
        <v>2.5604166666666668</v>
      </c>
      <c r="I54" s="484">
        <f t="shared" si="7"/>
        <v>2.5604166666666668</v>
      </c>
      <c r="J54" s="484">
        <f t="shared" si="7"/>
        <v>2.5604166666666668</v>
      </c>
      <c r="K54" s="484">
        <f t="shared" si="7"/>
        <v>2.5604166666666668</v>
      </c>
      <c r="L54" s="484">
        <f t="shared" si="7"/>
        <v>2.5604166666666668</v>
      </c>
      <c r="M54" s="74">
        <v>2</v>
      </c>
      <c r="N54" s="495" t="s">
        <v>1306</v>
      </c>
    </row>
    <row r="55" spans="1:14" x14ac:dyDescent="0.3">
      <c r="A55" s="502"/>
      <c r="B55" s="17">
        <v>2757</v>
      </c>
      <c r="C55" s="11" t="s">
        <v>370</v>
      </c>
      <c r="D55" s="11" t="s">
        <v>634</v>
      </c>
      <c r="E55" s="160" t="s">
        <v>1165</v>
      </c>
      <c r="F55" s="69">
        <v>3.25</v>
      </c>
      <c r="G55" s="486"/>
      <c r="H55" s="486"/>
      <c r="I55" s="486"/>
      <c r="J55" s="486"/>
      <c r="K55" s="486"/>
      <c r="L55" s="486"/>
      <c r="M55" s="74" t="s">
        <v>580</v>
      </c>
      <c r="N55" s="496"/>
    </row>
    <row r="56" spans="1:14" x14ac:dyDescent="0.3">
      <c r="A56" s="509">
        <v>26</v>
      </c>
      <c r="B56" s="17">
        <v>109</v>
      </c>
      <c r="C56" s="11" t="s">
        <v>573</v>
      </c>
      <c r="D56" s="11" t="s">
        <v>574</v>
      </c>
      <c r="E56" s="160" t="s">
        <v>1128</v>
      </c>
      <c r="F56" s="69">
        <v>18.239999999999998</v>
      </c>
      <c r="G56" s="484">
        <f>(F56+F57+F58+F59+F60)/4/6</f>
        <v>1.3844166666666666</v>
      </c>
      <c r="H56" s="484">
        <f>G56</f>
        <v>1.3844166666666666</v>
      </c>
      <c r="I56" s="484">
        <f>H56</f>
        <v>1.3844166666666666</v>
      </c>
      <c r="J56" s="484">
        <f>I56</f>
        <v>1.3844166666666666</v>
      </c>
      <c r="K56" s="484">
        <f>J56</f>
        <v>1.3844166666666666</v>
      </c>
      <c r="L56" s="484">
        <f>K56</f>
        <v>1.3844166666666666</v>
      </c>
      <c r="M56" s="74">
        <v>2</v>
      </c>
      <c r="N56" s="495" t="s">
        <v>1306</v>
      </c>
    </row>
    <row r="57" spans="1:14" x14ac:dyDescent="0.3">
      <c r="A57" s="501"/>
      <c r="B57" s="17">
        <v>99</v>
      </c>
      <c r="C57" s="11" t="s">
        <v>1139</v>
      </c>
      <c r="D57" s="11" t="s">
        <v>1140</v>
      </c>
      <c r="E57" s="160" t="s">
        <v>1128</v>
      </c>
      <c r="F57" s="69">
        <v>2.25</v>
      </c>
      <c r="G57" s="485"/>
      <c r="H57" s="485"/>
      <c r="I57" s="485"/>
      <c r="J57" s="485"/>
      <c r="K57" s="485"/>
      <c r="L57" s="485"/>
      <c r="M57" s="74" t="s">
        <v>580</v>
      </c>
      <c r="N57" s="516"/>
    </row>
    <row r="58" spans="1:14" x14ac:dyDescent="0.3">
      <c r="A58" s="501"/>
      <c r="B58" s="17" t="s">
        <v>1141</v>
      </c>
      <c r="C58" s="11" t="s">
        <v>489</v>
      </c>
      <c r="D58" s="11" t="s">
        <v>1142</v>
      </c>
      <c r="E58" s="160" t="s">
        <v>1143</v>
      </c>
      <c r="F58" s="69">
        <v>0.82299999999999995</v>
      </c>
      <c r="G58" s="485"/>
      <c r="H58" s="485"/>
      <c r="I58" s="485"/>
      <c r="J58" s="485"/>
      <c r="K58" s="485"/>
      <c r="L58" s="485"/>
      <c r="M58" s="74" t="s">
        <v>580</v>
      </c>
      <c r="N58" s="516"/>
    </row>
    <row r="59" spans="1:14" x14ac:dyDescent="0.3">
      <c r="A59" s="501"/>
      <c r="B59" s="17">
        <v>2475</v>
      </c>
      <c r="C59" s="11" t="s">
        <v>1144</v>
      </c>
      <c r="D59" s="11"/>
      <c r="E59" s="160" t="s">
        <v>1145</v>
      </c>
      <c r="F59" s="69">
        <v>5.9829999999999997</v>
      </c>
      <c r="G59" s="485"/>
      <c r="H59" s="485"/>
      <c r="I59" s="485"/>
      <c r="J59" s="485"/>
      <c r="K59" s="485"/>
      <c r="L59" s="485"/>
      <c r="M59" s="74" t="s">
        <v>580</v>
      </c>
      <c r="N59" s="516"/>
    </row>
    <row r="60" spans="1:14" x14ac:dyDescent="0.3">
      <c r="A60" s="502"/>
      <c r="B60" s="17" t="s">
        <v>1152</v>
      </c>
      <c r="C60" s="11" t="s">
        <v>1153</v>
      </c>
      <c r="D60" s="11" t="s">
        <v>1154</v>
      </c>
      <c r="E60" s="160" t="s">
        <v>1155</v>
      </c>
      <c r="F60" s="69">
        <v>5.93</v>
      </c>
      <c r="G60" s="486"/>
      <c r="H60" s="486"/>
      <c r="I60" s="486"/>
      <c r="J60" s="486"/>
      <c r="K60" s="486"/>
      <c r="L60" s="486"/>
      <c r="M60" s="74" t="s">
        <v>580</v>
      </c>
      <c r="N60" s="496"/>
    </row>
    <row r="61" spans="1:14" x14ac:dyDescent="0.3">
      <c r="A61" s="49">
        <v>27</v>
      </c>
      <c r="B61" s="17">
        <v>109</v>
      </c>
      <c r="C61" s="11" t="s">
        <v>573</v>
      </c>
      <c r="D61" s="11" t="s">
        <v>574</v>
      </c>
      <c r="E61" s="160" t="s">
        <v>1129</v>
      </c>
      <c r="F61" s="69">
        <v>128</v>
      </c>
      <c r="G61" s="147">
        <f>F61/4/6</f>
        <v>5.333333333333333</v>
      </c>
      <c r="H61" s="70">
        <f t="shared" ref="H61:L62" si="8">G61</f>
        <v>5.333333333333333</v>
      </c>
      <c r="I61" s="70">
        <f t="shared" si="8"/>
        <v>5.333333333333333</v>
      </c>
      <c r="J61" s="70">
        <f t="shared" si="8"/>
        <v>5.333333333333333</v>
      </c>
      <c r="K61" s="70">
        <f t="shared" si="8"/>
        <v>5.333333333333333</v>
      </c>
      <c r="L61" s="70">
        <f t="shared" si="8"/>
        <v>5.333333333333333</v>
      </c>
      <c r="M61" s="74">
        <v>3</v>
      </c>
      <c r="N61" s="110" t="s">
        <v>1306</v>
      </c>
    </row>
    <row r="62" spans="1:14" x14ac:dyDescent="0.3">
      <c r="A62" s="509">
        <v>28</v>
      </c>
      <c r="B62" s="17">
        <v>109</v>
      </c>
      <c r="C62" s="11" t="s">
        <v>573</v>
      </c>
      <c r="D62" s="11" t="s">
        <v>574</v>
      </c>
      <c r="E62" s="160" t="s">
        <v>1130</v>
      </c>
      <c r="F62" s="69">
        <v>64.77</v>
      </c>
      <c r="G62" s="484">
        <f>(F62+F63)/4/6</f>
        <v>2.7449999999999997</v>
      </c>
      <c r="H62" s="484">
        <f t="shared" si="8"/>
        <v>2.7449999999999997</v>
      </c>
      <c r="I62" s="484">
        <f t="shared" si="8"/>
        <v>2.7449999999999997</v>
      </c>
      <c r="J62" s="484">
        <f t="shared" si="8"/>
        <v>2.7449999999999997</v>
      </c>
      <c r="K62" s="484">
        <f t="shared" si="8"/>
        <v>2.7449999999999997</v>
      </c>
      <c r="L62" s="484">
        <f t="shared" si="8"/>
        <v>2.7449999999999997</v>
      </c>
      <c r="M62" s="74">
        <v>2</v>
      </c>
      <c r="N62" s="495" t="s">
        <v>1306</v>
      </c>
    </row>
    <row r="63" spans="1:14" x14ac:dyDescent="0.3">
      <c r="A63" s="502"/>
      <c r="B63" s="17" t="s">
        <v>1147</v>
      </c>
      <c r="C63" s="11" t="s">
        <v>1148</v>
      </c>
      <c r="D63" s="11" t="s">
        <v>581</v>
      </c>
      <c r="E63" s="160" t="s">
        <v>1130</v>
      </c>
      <c r="F63" s="69">
        <v>1.1100000000000001</v>
      </c>
      <c r="G63" s="486"/>
      <c r="H63" s="486"/>
      <c r="I63" s="486"/>
      <c r="J63" s="486"/>
      <c r="K63" s="486"/>
      <c r="L63" s="486"/>
      <c r="M63" s="74" t="s">
        <v>580</v>
      </c>
      <c r="N63" s="496"/>
    </row>
    <row r="64" spans="1:14" x14ac:dyDescent="0.3">
      <c r="A64" s="49">
        <v>29</v>
      </c>
      <c r="B64" s="17">
        <v>109</v>
      </c>
      <c r="C64" s="11" t="s">
        <v>573</v>
      </c>
      <c r="D64" s="11" t="s">
        <v>574</v>
      </c>
      <c r="E64" s="160" t="s">
        <v>1131</v>
      </c>
      <c r="F64" s="69">
        <v>50.16</v>
      </c>
      <c r="G64" s="147">
        <f>F64/4/6</f>
        <v>2.09</v>
      </c>
      <c r="H64" s="70">
        <f t="shared" ref="H64:L65" si="9">G64</f>
        <v>2.09</v>
      </c>
      <c r="I64" s="70">
        <f t="shared" si="9"/>
        <v>2.09</v>
      </c>
      <c r="J64" s="70">
        <f t="shared" si="9"/>
        <v>2.09</v>
      </c>
      <c r="K64" s="70">
        <f t="shared" si="9"/>
        <v>2.09</v>
      </c>
      <c r="L64" s="70">
        <f t="shared" si="9"/>
        <v>2.09</v>
      </c>
      <c r="M64" s="74">
        <v>2</v>
      </c>
      <c r="N64" s="110" t="s">
        <v>1306</v>
      </c>
    </row>
    <row r="65" spans="1:15" x14ac:dyDescent="0.3">
      <c r="A65" s="49">
        <v>30</v>
      </c>
      <c r="B65" s="17">
        <v>109</v>
      </c>
      <c r="C65" s="11" t="s">
        <v>573</v>
      </c>
      <c r="D65" s="11" t="s">
        <v>574</v>
      </c>
      <c r="E65" s="160" t="s">
        <v>1133</v>
      </c>
      <c r="F65" s="69">
        <v>52.8</v>
      </c>
      <c r="G65" s="147">
        <f>F65/4/6</f>
        <v>2.1999999999999997</v>
      </c>
      <c r="H65" s="70">
        <f t="shared" si="9"/>
        <v>2.1999999999999997</v>
      </c>
      <c r="I65" s="70">
        <f t="shared" si="9"/>
        <v>2.1999999999999997</v>
      </c>
      <c r="J65" s="70">
        <f t="shared" si="9"/>
        <v>2.1999999999999997</v>
      </c>
      <c r="K65" s="70">
        <f t="shared" si="9"/>
        <v>2.1999999999999997</v>
      </c>
      <c r="L65" s="70">
        <f t="shared" si="9"/>
        <v>2.1999999999999997</v>
      </c>
      <c r="M65" s="74">
        <v>2</v>
      </c>
      <c r="N65" s="110" t="s">
        <v>1306</v>
      </c>
    </row>
    <row r="66" spans="1:15" ht="15.75" customHeight="1" x14ac:dyDescent="0.25">
      <c r="A66" s="41">
        <v>35</v>
      </c>
      <c r="B66" s="106">
        <v>109</v>
      </c>
      <c r="C66" s="104" t="s">
        <v>573</v>
      </c>
      <c r="D66" s="104" t="s">
        <v>574</v>
      </c>
      <c r="E66" s="107" t="s">
        <v>970</v>
      </c>
      <c r="F66" s="105">
        <v>76.61</v>
      </c>
      <c r="G66" s="109">
        <f>F66/4/6</f>
        <v>3.1920833333333332</v>
      </c>
      <c r="H66" s="109">
        <f>G66</f>
        <v>3.1920833333333332</v>
      </c>
      <c r="I66" s="109">
        <f t="shared" ref="I66:L67" si="10">H66</f>
        <v>3.1920833333333332</v>
      </c>
      <c r="J66" s="109">
        <f t="shared" si="10"/>
        <v>3.1920833333333332</v>
      </c>
      <c r="K66" s="109">
        <f t="shared" si="10"/>
        <v>3.1920833333333332</v>
      </c>
      <c r="L66" s="109">
        <f t="shared" si="10"/>
        <v>3.1920833333333332</v>
      </c>
      <c r="M66" s="105">
        <v>2</v>
      </c>
      <c r="N66" s="18" t="s">
        <v>1326</v>
      </c>
      <c r="O66" s="222"/>
    </row>
    <row r="67" spans="1:15" ht="15.75" customHeight="1" x14ac:dyDescent="0.25">
      <c r="A67" s="41">
        <v>36</v>
      </c>
      <c r="B67" s="106">
        <v>109</v>
      </c>
      <c r="C67" s="104" t="s">
        <v>573</v>
      </c>
      <c r="D67" s="104" t="s">
        <v>574</v>
      </c>
      <c r="E67" s="107" t="s">
        <v>971</v>
      </c>
      <c r="F67" s="105">
        <v>78.599999999999994</v>
      </c>
      <c r="G67" s="109">
        <f>F67/4/6</f>
        <v>3.2749999999999999</v>
      </c>
      <c r="H67" s="109">
        <f>G67</f>
        <v>3.2749999999999999</v>
      </c>
      <c r="I67" s="109">
        <f t="shared" si="10"/>
        <v>3.2749999999999999</v>
      </c>
      <c r="J67" s="109">
        <f t="shared" si="10"/>
        <v>3.2749999999999999</v>
      </c>
      <c r="K67" s="109">
        <f t="shared" si="10"/>
        <v>3.2749999999999999</v>
      </c>
      <c r="L67" s="109">
        <f t="shared" si="10"/>
        <v>3.2749999999999999</v>
      </c>
      <c r="M67" s="105">
        <v>2</v>
      </c>
      <c r="N67" s="18" t="s">
        <v>1326</v>
      </c>
      <c r="O67" s="222"/>
    </row>
    <row r="68" spans="1:15" x14ac:dyDescent="0.3">
      <c r="A68" s="545" t="s">
        <v>578</v>
      </c>
      <c r="B68" s="546"/>
      <c r="C68" s="547"/>
      <c r="D68" s="5"/>
      <c r="E68" s="5"/>
      <c r="F68" s="86">
        <f>SUM(F12:F67)</f>
        <v>2317.5050000000001</v>
      </c>
      <c r="G68" s="86">
        <f t="shared" ref="G68:L68" si="11">SUM(G12:G67)</f>
        <v>133.33962797619049</v>
      </c>
      <c r="H68" s="86">
        <f t="shared" si="11"/>
        <v>52.915815476190488</v>
      </c>
      <c r="I68" s="86">
        <f t="shared" si="11"/>
        <v>133.33962797619049</v>
      </c>
      <c r="J68" s="86">
        <f t="shared" si="11"/>
        <v>52.915815476190488</v>
      </c>
      <c r="K68" s="86">
        <f t="shared" si="11"/>
        <v>133.33962797619049</v>
      </c>
      <c r="L68" s="86">
        <f t="shared" si="11"/>
        <v>65.935377976190495</v>
      </c>
      <c r="M68" s="161">
        <f>SUM(M12:M67)</f>
        <v>73</v>
      </c>
      <c r="N68" s="45"/>
    </row>
    <row r="69" spans="1:15" x14ac:dyDescent="0.3">
      <c r="A69" s="93"/>
      <c r="B69" s="3"/>
      <c r="C69" s="3"/>
      <c r="D69" s="3"/>
      <c r="E69" s="3"/>
      <c r="F69" s="39"/>
      <c r="G69" s="39"/>
      <c r="H69" s="39"/>
      <c r="I69" s="39"/>
      <c r="J69" s="39"/>
      <c r="K69" s="39"/>
      <c r="L69" s="39"/>
      <c r="M69" s="97"/>
      <c r="N69" s="130"/>
    </row>
    <row r="70" spans="1:15" x14ac:dyDescent="0.3">
      <c r="A70" s="150"/>
      <c r="B70" s="50" t="s">
        <v>587</v>
      </c>
      <c r="C70" s="25"/>
      <c r="D70" s="25"/>
      <c r="E70" s="26"/>
      <c r="F70" s="157"/>
      <c r="G70" s="149"/>
      <c r="H70" s="149"/>
      <c r="I70" s="149"/>
      <c r="J70" s="149"/>
      <c r="K70" s="149"/>
      <c r="L70" s="150"/>
      <c r="M70" s="150"/>
      <c r="N70" s="146"/>
    </row>
    <row r="71" spans="1:15" x14ac:dyDescent="0.3">
      <c r="A71" s="150"/>
      <c r="B71" s="3" t="s">
        <v>588</v>
      </c>
      <c r="C71" s="25"/>
      <c r="D71" s="25"/>
      <c r="E71" s="26"/>
      <c r="F71" s="157"/>
      <c r="G71" s="149"/>
      <c r="H71" s="149"/>
      <c r="I71" s="149"/>
      <c r="J71" s="149"/>
      <c r="K71" s="149"/>
      <c r="L71" s="150"/>
      <c r="M71" s="150"/>
      <c r="N71" s="146"/>
    </row>
    <row r="72" spans="1:15" x14ac:dyDescent="0.3">
      <c r="A72" s="150"/>
      <c r="B72" s="3" t="s">
        <v>589</v>
      </c>
      <c r="C72" s="25"/>
      <c r="D72" s="25"/>
      <c r="E72" s="26"/>
      <c r="F72" s="157"/>
      <c r="G72" s="149"/>
      <c r="H72" s="149"/>
      <c r="I72" s="149"/>
      <c r="J72" s="149"/>
      <c r="K72" s="149"/>
      <c r="L72" s="150"/>
      <c r="M72" s="150"/>
      <c r="N72" s="146"/>
    </row>
    <row r="73" spans="1:15" x14ac:dyDescent="0.3">
      <c r="A73" s="150"/>
      <c r="B73" s="3" t="s">
        <v>590</v>
      </c>
      <c r="C73" s="28"/>
      <c r="D73" s="28"/>
      <c r="E73" s="28"/>
      <c r="F73" s="33"/>
      <c r="G73" s="33"/>
      <c r="H73" s="33"/>
      <c r="I73" s="33"/>
      <c r="J73" s="33"/>
      <c r="K73" s="33"/>
      <c r="L73" s="33"/>
      <c r="M73" s="33"/>
      <c r="N73" s="29"/>
    </row>
    <row r="74" spans="1:15" x14ac:dyDescent="0.3">
      <c r="A74" s="150"/>
      <c r="B74" s="29"/>
      <c r="C74" s="28"/>
      <c r="D74" s="28"/>
      <c r="E74" s="28"/>
      <c r="F74" s="33"/>
      <c r="G74" s="33"/>
      <c r="H74" s="33"/>
      <c r="I74" s="33"/>
      <c r="J74" s="33"/>
      <c r="K74" s="33"/>
      <c r="L74" s="33"/>
      <c r="M74" s="33"/>
      <c r="N74" s="29"/>
    </row>
    <row r="75" spans="1:15" x14ac:dyDescent="0.3">
      <c r="A75" s="33"/>
      <c r="B75" s="29" t="s">
        <v>451</v>
      </c>
      <c r="C75" s="28"/>
      <c r="D75" s="28"/>
      <c r="E75" s="28"/>
      <c r="F75" s="33"/>
      <c r="G75" s="33"/>
      <c r="H75" s="33"/>
      <c r="I75" s="33"/>
      <c r="J75" s="33"/>
      <c r="K75" s="33"/>
      <c r="L75" s="33"/>
      <c r="M75" s="33"/>
      <c r="N75" s="29"/>
    </row>
    <row r="76" spans="1:15" x14ac:dyDescent="0.3">
      <c r="A76" s="33"/>
      <c r="B76" s="29"/>
      <c r="C76" s="28"/>
      <c r="D76" s="28"/>
      <c r="E76" s="28"/>
      <c r="F76" s="33"/>
      <c r="G76" s="33"/>
      <c r="H76" s="33"/>
      <c r="I76" s="33"/>
      <c r="J76" s="33"/>
      <c r="K76" s="33"/>
      <c r="L76" s="33"/>
      <c r="M76" s="33"/>
      <c r="N76" s="29"/>
    </row>
    <row r="77" spans="1:15" x14ac:dyDescent="0.3">
      <c r="A77" s="33"/>
      <c r="B77" s="30" t="s">
        <v>591</v>
      </c>
      <c r="C77" s="28"/>
      <c r="D77" s="28"/>
      <c r="E77" s="28"/>
      <c r="F77" s="33"/>
      <c r="G77" s="33"/>
      <c r="H77" s="33"/>
      <c r="I77" s="33"/>
      <c r="J77" s="33"/>
      <c r="K77" s="33"/>
      <c r="L77" s="33"/>
      <c r="M77" s="33"/>
      <c r="N77" s="29"/>
    </row>
    <row r="78" spans="1:15" x14ac:dyDescent="0.3">
      <c r="A78" s="33"/>
      <c r="B78" s="544" t="s">
        <v>592</v>
      </c>
      <c r="C78" s="544"/>
      <c r="D78" s="544"/>
      <c r="E78" s="28" t="s">
        <v>593</v>
      </c>
      <c r="F78" s="33"/>
      <c r="G78" s="544" t="s">
        <v>594</v>
      </c>
      <c r="H78" s="544"/>
      <c r="I78" s="544"/>
      <c r="J78" s="33"/>
      <c r="K78" s="33"/>
      <c r="L78" s="33"/>
      <c r="M78" s="33"/>
      <c r="N78" s="29"/>
    </row>
    <row r="79" spans="1:15" x14ac:dyDescent="0.3">
      <c r="A79" s="33"/>
      <c r="B79" s="31"/>
      <c r="C79" s="29"/>
      <c r="D79" s="29"/>
      <c r="E79" s="28"/>
      <c r="F79" s="33"/>
      <c r="G79" s="33"/>
      <c r="H79" s="33"/>
      <c r="I79" s="33"/>
      <c r="J79" s="33"/>
      <c r="K79" s="33"/>
      <c r="L79" s="33"/>
      <c r="M79" s="33"/>
      <c r="N79" s="29"/>
    </row>
    <row r="80" spans="1:15" x14ac:dyDescent="0.3">
      <c r="A80" s="33"/>
      <c r="B80" s="544" t="s">
        <v>595</v>
      </c>
      <c r="C80" s="544"/>
      <c r="D80" s="544"/>
      <c r="E80" s="28" t="s">
        <v>593</v>
      </c>
      <c r="F80" s="33"/>
      <c r="G80" s="544" t="s">
        <v>431</v>
      </c>
      <c r="H80" s="544"/>
      <c r="I80" s="544"/>
      <c r="J80" s="33"/>
      <c r="K80" s="33"/>
      <c r="L80" s="33"/>
      <c r="M80" s="33"/>
      <c r="N80" s="29"/>
    </row>
    <row r="81" spans="1:14" x14ac:dyDescent="0.3">
      <c r="A81" s="33"/>
      <c r="B81" s="28"/>
      <c r="C81" s="28"/>
      <c r="D81" s="28"/>
      <c r="E81" s="28"/>
      <c r="F81" s="33"/>
      <c r="G81" s="33"/>
      <c r="H81" s="33"/>
      <c r="I81" s="33"/>
      <c r="J81" s="33"/>
      <c r="K81" s="33"/>
      <c r="L81" s="33"/>
      <c r="M81" s="33"/>
      <c r="N81" s="29"/>
    </row>
    <row r="82" spans="1:14" x14ac:dyDescent="0.3">
      <c r="A82" s="33"/>
      <c r="B82" s="548" t="s">
        <v>596</v>
      </c>
      <c r="C82" s="548"/>
      <c r="D82" s="28"/>
      <c r="E82" s="28" t="s">
        <v>593</v>
      </c>
      <c r="F82" s="33"/>
      <c r="G82" s="548" t="s">
        <v>597</v>
      </c>
      <c r="H82" s="548"/>
      <c r="I82" s="548"/>
      <c r="J82" s="33"/>
      <c r="K82" s="33"/>
      <c r="L82" s="33"/>
      <c r="M82" s="33"/>
      <c r="N82" s="29"/>
    </row>
    <row r="83" spans="1:14" x14ac:dyDescent="0.3">
      <c r="A83" s="33"/>
      <c r="B83" s="54"/>
      <c r="C83" s="54"/>
      <c r="D83" s="28"/>
      <c r="E83" s="28"/>
      <c r="F83" s="33"/>
      <c r="G83" s="151"/>
      <c r="H83" s="33"/>
      <c r="I83" s="33"/>
      <c r="J83" s="33"/>
      <c r="K83" s="33"/>
      <c r="L83" s="33"/>
      <c r="M83" s="33"/>
      <c r="N83" s="29"/>
    </row>
    <row r="84" spans="1:14" x14ac:dyDescent="0.3">
      <c r="A84" s="33"/>
      <c r="B84" s="54" t="s">
        <v>17</v>
      </c>
      <c r="C84" s="54"/>
      <c r="D84" s="28"/>
      <c r="E84" s="28" t="s">
        <v>593</v>
      </c>
      <c r="F84" s="33"/>
      <c r="G84" s="548" t="s">
        <v>448</v>
      </c>
      <c r="H84" s="548"/>
      <c r="I84" s="33"/>
      <c r="J84" s="33"/>
      <c r="K84" s="33"/>
      <c r="L84" s="33"/>
      <c r="M84" s="33"/>
      <c r="N84" s="29"/>
    </row>
    <row r="85" spans="1:14" x14ac:dyDescent="0.3">
      <c r="A85" s="33"/>
      <c r="B85" s="28"/>
      <c r="C85" s="32"/>
      <c r="D85" s="28"/>
      <c r="E85" s="28"/>
      <c r="F85" s="33"/>
      <c r="G85" s="151"/>
      <c r="H85" s="33"/>
      <c r="I85" s="33"/>
      <c r="J85" s="33"/>
      <c r="K85" s="39"/>
      <c r="L85" s="39"/>
      <c r="M85" s="39"/>
      <c r="N85" s="130"/>
    </row>
    <row r="86" spans="1:14" x14ac:dyDescent="0.3">
      <c r="A86" s="33"/>
      <c r="B86" s="28" t="s">
        <v>598</v>
      </c>
      <c r="C86" s="28"/>
      <c r="D86" s="28"/>
      <c r="E86" s="28" t="s">
        <v>593</v>
      </c>
      <c r="F86" s="33"/>
      <c r="G86" s="553" t="s">
        <v>1391</v>
      </c>
      <c r="H86" s="553"/>
      <c r="I86" s="553"/>
      <c r="J86" s="33"/>
      <c r="K86" s="33"/>
      <c r="L86" s="33"/>
      <c r="M86" s="33"/>
      <c r="N86" s="29"/>
    </row>
    <row r="87" spans="1:14" x14ac:dyDescent="0.3">
      <c r="A87" s="39"/>
      <c r="B87" s="28"/>
      <c r="C87" s="28"/>
      <c r="D87" s="3"/>
      <c r="E87" s="33" t="s">
        <v>599</v>
      </c>
      <c r="F87" s="33"/>
      <c r="G87" s="549" t="s">
        <v>600</v>
      </c>
      <c r="H87" s="549"/>
      <c r="I87" s="549"/>
      <c r="J87" s="33"/>
      <c r="K87" s="39"/>
      <c r="L87" s="39"/>
      <c r="M87" s="39"/>
      <c r="N87" s="130"/>
    </row>
    <row r="88" spans="1:14" x14ac:dyDescent="0.3">
      <c r="A88" s="33"/>
      <c r="B88" s="3"/>
      <c r="C88" s="3"/>
      <c r="D88" s="3"/>
      <c r="E88" s="3"/>
      <c r="F88" s="39"/>
      <c r="G88" s="39"/>
      <c r="H88" s="39"/>
      <c r="I88" s="39"/>
      <c r="J88" s="39"/>
      <c r="K88" s="39"/>
      <c r="L88" s="39"/>
      <c r="M88" s="39"/>
      <c r="N88" s="130"/>
    </row>
    <row r="89" spans="1:14" x14ac:dyDescent="0.3">
      <c r="A89" s="39"/>
    </row>
  </sheetData>
  <mergeCells count="104">
    <mergeCell ref="K29:K30"/>
    <mergeCell ref="L29:L30"/>
    <mergeCell ref="A32:A33"/>
    <mergeCell ref="A39:A42"/>
    <mergeCell ref="A48:A51"/>
    <mergeCell ref="A37:A38"/>
    <mergeCell ref="G48:G51"/>
    <mergeCell ref="H48:H51"/>
    <mergeCell ref="I48:I51"/>
    <mergeCell ref="G84:H84"/>
    <mergeCell ref="G82:I82"/>
    <mergeCell ref="G80:I80"/>
    <mergeCell ref="G78:I78"/>
    <mergeCell ref="G86:I86"/>
    <mergeCell ref="G54:G55"/>
    <mergeCell ref="H54:H55"/>
    <mergeCell ref="I54:I55"/>
    <mergeCell ref="A1:C1"/>
    <mergeCell ref="A2:C2"/>
    <mergeCell ref="A4:C4"/>
    <mergeCell ref="J1:M1"/>
    <mergeCell ref="J2:N2"/>
    <mergeCell ref="G23:G26"/>
    <mergeCell ref="J23:J26"/>
    <mergeCell ref="K23:K26"/>
    <mergeCell ref="L23:L26"/>
    <mergeCell ref="A23:A26"/>
    <mergeCell ref="G29:G30"/>
    <mergeCell ref="H29:H30"/>
    <mergeCell ref="N29:N30"/>
    <mergeCell ref="A29:A30"/>
    <mergeCell ref="G62:G63"/>
    <mergeCell ref="H62:H63"/>
    <mergeCell ref="I62:I63"/>
    <mergeCell ref="J62:J63"/>
    <mergeCell ref="K62:K63"/>
    <mergeCell ref="J29:J30"/>
    <mergeCell ref="L62:L63"/>
    <mergeCell ref="N62:N63"/>
    <mergeCell ref="G39:G42"/>
    <mergeCell ref="A7:N7"/>
    <mergeCell ref="A8:N8"/>
    <mergeCell ref="G10:L10"/>
    <mergeCell ref="I20:I21"/>
    <mergeCell ref="H23:H26"/>
    <mergeCell ref="I23:I26"/>
    <mergeCell ref="I29:I30"/>
    <mergeCell ref="J3:M3"/>
    <mergeCell ref="J4:M4"/>
    <mergeCell ref="J5:M5"/>
    <mergeCell ref="A9:N9"/>
    <mergeCell ref="A3:C3"/>
    <mergeCell ref="H32:H33"/>
    <mergeCell ref="I32:I33"/>
    <mergeCell ref="A20:A21"/>
    <mergeCell ref="G20:G21"/>
    <mergeCell ref="H20:H21"/>
    <mergeCell ref="N32:N33"/>
    <mergeCell ref="G87:I87"/>
    <mergeCell ref="G56:G60"/>
    <mergeCell ref="H56:H60"/>
    <mergeCell ref="I56:I60"/>
    <mergeCell ref="J56:J60"/>
    <mergeCell ref="K54:K55"/>
    <mergeCell ref="H39:H42"/>
    <mergeCell ref="I39:I42"/>
    <mergeCell ref="G32:G33"/>
    <mergeCell ref="B82:C82"/>
    <mergeCell ref="B78:D78"/>
    <mergeCell ref="L56:L60"/>
    <mergeCell ref="N56:N60"/>
    <mergeCell ref="K56:K60"/>
    <mergeCell ref="M37:M38"/>
    <mergeCell ref="I37:I38"/>
    <mergeCell ref="G37:G38"/>
    <mergeCell ref="H37:H38"/>
    <mergeCell ref="J54:J55"/>
    <mergeCell ref="N39:N42"/>
    <mergeCell ref="K48:K51"/>
    <mergeCell ref="L48:L51"/>
    <mergeCell ref="N48:N51"/>
    <mergeCell ref="N54:N55"/>
    <mergeCell ref="B80:D80"/>
    <mergeCell ref="A68:C68"/>
    <mergeCell ref="A54:A55"/>
    <mergeCell ref="A56:A60"/>
    <mergeCell ref="A62:A63"/>
    <mergeCell ref="K32:K33"/>
    <mergeCell ref="L54:L55"/>
    <mergeCell ref="J39:J42"/>
    <mergeCell ref="K39:K42"/>
    <mergeCell ref="L39:L42"/>
    <mergeCell ref="L32:L33"/>
    <mergeCell ref="J48:J51"/>
    <mergeCell ref="N23:N26"/>
    <mergeCell ref="J20:J21"/>
    <mergeCell ref="K20:K21"/>
    <mergeCell ref="L20:L21"/>
    <mergeCell ref="L37:L38"/>
    <mergeCell ref="N37:N38"/>
    <mergeCell ref="K37:K38"/>
    <mergeCell ref="J37:J38"/>
    <mergeCell ref="M20:M21"/>
    <mergeCell ref="J32:J33"/>
  </mergeCells>
  <phoneticPr fontId="12" type="noConversion"/>
  <pageMargins left="0.19685039370078741" right="0.19685039370078741" top="0.39370078740157483" bottom="0.39370078740157483" header="0.51181102362204722" footer="0.51181102362204722"/>
  <pageSetup paperSize="9" scale="4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19"/>
  <sheetViews>
    <sheetView view="pageBreakPreview" topLeftCell="A79" zoomScale="80" zoomScaleNormal="80" zoomScaleSheetLayoutView="80" workbookViewId="0">
      <selection activeCell="E18" sqref="E18"/>
    </sheetView>
  </sheetViews>
  <sheetFormatPr defaultRowHeight="18.75" x14ac:dyDescent="0.3"/>
  <cols>
    <col min="1" max="1" width="5.5703125" style="354" customWidth="1"/>
    <col min="2" max="2" width="9.140625" style="317" customWidth="1"/>
    <col min="3" max="3" width="28.42578125" style="317" customWidth="1"/>
    <col min="4" max="4" width="23.42578125" style="317" customWidth="1"/>
    <col min="5" max="5" width="22.28515625" style="317" customWidth="1"/>
    <col min="6" max="6" width="11.28515625" style="317" customWidth="1"/>
    <col min="7" max="12" width="9.7109375" style="317" customWidth="1"/>
    <col min="13" max="13" width="11.5703125" style="317" customWidth="1"/>
    <col min="14" max="14" width="16.7109375" style="352" customWidth="1"/>
  </cols>
  <sheetData>
    <row r="1" spans="1:15" x14ac:dyDescent="0.3">
      <c r="A1" s="571" t="s">
        <v>558</v>
      </c>
      <c r="B1" s="571"/>
      <c r="C1" s="571"/>
      <c r="D1" s="321"/>
      <c r="E1" s="321"/>
      <c r="F1" s="321"/>
      <c r="G1" s="321"/>
      <c r="H1" s="321"/>
      <c r="I1" s="321"/>
      <c r="J1" s="321"/>
      <c r="K1" s="321"/>
      <c r="L1" s="571" t="s">
        <v>559</v>
      </c>
      <c r="M1" s="571"/>
      <c r="N1" s="571"/>
      <c r="O1" s="1"/>
    </row>
    <row r="2" spans="1:15" x14ac:dyDescent="0.3">
      <c r="A2" s="571" t="s">
        <v>440</v>
      </c>
      <c r="B2" s="571"/>
      <c r="C2" s="571"/>
      <c r="D2" s="321"/>
      <c r="E2" s="321"/>
      <c r="F2" s="321"/>
      <c r="G2" s="321"/>
      <c r="H2" s="321"/>
      <c r="I2" s="321"/>
      <c r="J2" s="321"/>
      <c r="K2" s="321"/>
      <c r="L2" s="571" t="s">
        <v>430</v>
      </c>
      <c r="M2" s="571"/>
      <c r="N2" s="571"/>
      <c r="O2" s="1"/>
    </row>
    <row r="3" spans="1:15" x14ac:dyDescent="0.3">
      <c r="A3" s="575" t="s">
        <v>1353</v>
      </c>
      <c r="B3" s="575"/>
      <c r="C3" s="575"/>
      <c r="D3" s="321"/>
      <c r="E3" s="321"/>
      <c r="F3" s="321"/>
      <c r="G3" s="321"/>
      <c r="H3" s="321"/>
      <c r="I3" s="321"/>
      <c r="J3" s="321"/>
      <c r="K3" s="321"/>
      <c r="L3" s="571" t="s">
        <v>560</v>
      </c>
      <c r="M3" s="571"/>
      <c r="N3" s="571"/>
      <c r="O3" s="1"/>
    </row>
    <row r="4" spans="1:15" x14ac:dyDescent="0.3">
      <c r="A4" s="571" t="s">
        <v>1311</v>
      </c>
      <c r="B4" s="571"/>
      <c r="C4" s="571"/>
      <c r="D4" s="321"/>
      <c r="E4" s="321"/>
      <c r="F4" s="321"/>
      <c r="G4" s="321"/>
      <c r="H4" s="321"/>
      <c r="I4" s="321"/>
      <c r="J4" s="321"/>
      <c r="K4" s="321"/>
      <c r="L4" s="571" t="s">
        <v>553</v>
      </c>
      <c r="M4" s="571"/>
      <c r="N4" s="571"/>
      <c r="O4" s="1"/>
    </row>
    <row r="5" spans="1:15" x14ac:dyDescent="0.3">
      <c r="A5" s="322" t="s">
        <v>1365</v>
      </c>
      <c r="B5" s="322"/>
      <c r="C5" s="322"/>
      <c r="D5" s="321"/>
      <c r="E5" s="321"/>
      <c r="F5" s="321"/>
      <c r="G5" s="321"/>
      <c r="H5" s="321"/>
      <c r="I5" s="321"/>
      <c r="J5" s="321"/>
      <c r="K5" s="321"/>
      <c r="L5" s="571" t="s">
        <v>1365</v>
      </c>
      <c r="M5" s="571"/>
      <c r="N5" s="571"/>
      <c r="O5" s="1"/>
    </row>
    <row r="6" spans="1:15" x14ac:dyDescent="0.3">
      <c r="A6" s="323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2"/>
    </row>
    <row r="7" spans="1:15" x14ac:dyDescent="0.3">
      <c r="A7" s="572" t="s">
        <v>727</v>
      </c>
      <c r="B7" s="572"/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572"/>
      <c r="N7" s="572"/>
    </row>
    <row r="8" spans="1:15" x14ac:dyDescent="0.3">
      <c r="A8" s="573" t="s">
        <v>872</v>
      </c>
      <c r="B8" s="573"/>
      <c r="C8" s="573"/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573"/>
    </row>
    <row r="9" spans="1:15" ht="56.25" x14ac:dyDescent="0.25">
      <c r="A9" s="324" t="s">
        <v>563</v>
      </c>
      <c r="B9" s="325" t="s">
        <v>342</v>
      </c>
      <c r="C9" s="324" t="s">
        <v>1224</v>
      </c>
      <c r="D9" s="324" t="s">
        <v>344</v>
      </c>
      <c r="E9" s="326" t="s">
        <v>564</v>
      </c>
      <c r="F9" s="325" t="s">
        <v>346</v>
      </c>
      <c r="G9" s="576" t="s">
        <v>565</v>
      </c>
      <c r="H9" s="577"/>
      <c r="I9" s="577"/>
      <c r="J9" s="577"/>
      <c r="K9" s="577"/>
      <c r="L9" s="578"/>
      <c r="M9" s="324" t="s">
        <v>533</v>
      </c>
      <c r="N9" s="327" t="s">
        <v>566</v>
      </c>
    </row>
    <row r="10" spans="1:15" x14ac:dyDescent="0.3">
      <c r="A10" s="326"/>
      <c r="B10" s="314"/>
      <c r="C10" s="314"/>
      <c r="D10" s="314"/>
      <c r="E10" s="314"/>
      <c r="F10" s="314"/>
      <c r="G10" s="314" t="s">
        <v>567</v>
      </c>
      <c r="H10" s="314" t="s">
        <v>568</v>
      </c>
      <c r="I10" s="314" t="s">
        <v>569</v>
      </c>
      <c r="J10" s="314" t="s">
        <v>570</v>
      </c>
      <c r="K10" s="314" t="s">
        <v>571</v>
      </c>
      <c r="L10" s="314" t="s">
        <v>572</v>
      </c>
      <c r="M10" s="328"/>
      <c r="N10" s="329"/>
    </row>
    <row r="11" spans="1:15" x14ac:dyDescent="0.3">
      <c r="A11" s="326">
        <v>1</v>
      </c>
      <c r="B11" s="330">
        <v>256</v>
      </c>
      <c r="C11" s="103" t="s">
        <v>1183</v>
      </c>
      <c r="D11" s="103" t="s">
        <v>728</v>
      </c>
      <c r="E11" s="103" t="s">
        <v>729</v>
      </c>
      <c r="F11" s="288">
        <v>8.9369999999999994</v>
      </c>
      <c r="G11" s="288"/>
      <c r="H11" s="288"/>
      <c r="I11" s="331">
        <v>0.75</v>
      </c>
      <c r="J11" s="288"/>
      <c r="K11" s="288"/>
      <c r="L11" s="288"/>
      <c r="M11" s="289">
        <v>2</v>
      </c>
      <c r="N11" s="332" t="s">
        <v>616</v>
      </c>
    </row>
    <row r="12" spans="1:15" x14ac:dyDescent="0.3">
      <c r="A12" s="560">
        <v>2</v>
      </c>
      <c r="B12" s="330">
        <v>226</v>
      </c>
      <c r="C12" s="103" t="s">
        <v>732</v>
      </c>
      <c r="D12" s="103" t="s">
        <v>733</v>
      </c>
      <c r="E12" s="103" t="s">
        <v>731</v>
      </c>
      <c r="F12" s="288">
        <v>6</v>
      </c>
      <c r="G12" s="564">
        <f>(F12+F13)/4/2</f>
        <v>0.82499999999999996</v>
      </c>
      <c r="H12" s="567"/>
      <c r="I12" s="564">
        <f>G12</f>
        <v>0.82499999999999996</v>
      </c>
      <c r="K12" s="564"/>
      <c r="L12" s="564"/>
      <c r="M12" s="558">
        <v>2</v>
      </c>
      <c r="N12" s="332" t="s">
        <v>584</v>
      </c>
    </row>
    <row r="13" spans="1:15" x14ac:dyDescent="0.3">
      <c r="A13" s="561"/>
      <c r="B13" s="330">
        <v>38</v>
      </c>
      <c r="C13" s="103" t="s">
        <v>667</v>
      </c>
      <c r="D13" s="103" t="s">
        <v>734</v>
      </c>
      <c r="E13" s="103" t="s">
        <v>731</v>
      </c>
      <c r="F13" s="288">
        <v>0.6</v>
      </c>
      <c r="G13" s="565"/>
      <c r="H13" s="568"/>
      <c r="I13" s="565"/>
      <c r="K13" s="565"/>
      <c r="L13" s="565"/>
      <c r="M13" s="559"/>
      <c r="N13" s="332"/>
    </row>
    <row r="14" spans="1:15" x14ac:dyDescent="0.3">
      <c r="A14" s="326">
        <v>3</v>
      </c>
      <c r="B14" s="330">
        <v>3076</v>
      </c>
      <c r="C14" s="103" t="s">
        <v>1184</v>
      </c>
      <c r="D14" s="103" t="s">
        <v>735</v>
      </c>
      <c r="E14" s="103" t="s">
        <v>736</v>
      </c>
      <c r="F14" s="288">
        <v>3</v>
      </c>
      <c r="G14" s="288"/>
      <c r="H14" s="318"/>
      <c r="I14" s="288">
        <v>1.5</v>
      </c>
      <c r="J14" s="288"/>
      <c r="K14" s="288"/>
      <c r="L14" s="288"/>
      <c r="M14" s="289">
        <v>2</v>
      </c>
      <c r="N14" s="329" t="s">
        <v>648</v>
      </c>
    </row>
    <row r="15" spans="1:15" x14ac:dyDescent="0.3">
      <c r="A15" s="560">
        <v>4</v>
      </c>
      <c r="B15" s="330">
        <v>2665</v>
      </c>
      <c r="C15" s="103" t="s">
        <v>737</v>
      </c>
      <c r="D15" s="103" t="s">
        <v>581</v>
      </c>
      <c r="E15" s="103" t="s">
        <v>738</v>
      </c>
      <c r="F15" s="333">
        <v>4.95</v>
      </c>
      <c r="G15" s="564">
        <f>(F15+F16+F17+F18)/4/3</f>
        <v>1.7154166666666668</v>
      </c>
      <c r="H15" s="319"/>
      <c r="I15" s="564">
        <v>1.71</v>
      </c>
      <c r="J15" s="319"/>
      <c r="K15" s="564">
        <v>1.71</v>
      </c>
      <c r="L15" s="319"/>
      <c r="M15" s="558">
        <v>2</v>
      </c>
      <c r="N15" s="556" t="s">
        <v>584</v>
      </c>
    </row>
    <row r="16" spans="1:15" x14ac:dyDescent="0.3">
      <c r="A16" s="574"/>
      <c r="B16" s="330">
        <v>2583</v>
      </c>
      <c r="C16" s="103" t="s">
        <v>1186</v>
      </c>
      <c r="D16" s="103" t="s">
        <v>581</v>
      </c>
      <c r="E16" s="103" t="s">
        <v>738</v>
      </c>
      <c r="F16" s="333">
        <v>3.9849999999999999</v>
      </c>
      <c r="G16" s="570"/>
      <c r="H16" s="319"/>
      <c r="I16" s="570"/>
      <c r="J16" s="319"/>
      <c r="K16" s="570"/>
      <c r="L16" s="319"/>
      <c r="M16" s="583"/>
      <c r="N16" s="579"/>
    </row>
    <row r="17" spans="1:14" x14ac:dyDescent="0.3">
      <c r="A17" s="574"/>
      <c r="B17" s="330">
        <v>92</v>
      </c>
      <c r="C17" s="103" t="s">
        <v>739</v>
      </c>
      <c r="D17" s="103" t="s">
        <v>740</v>
      </c>
      <c r="E17" s="103" t="s">
        <v>738</v>
      </c>
      <c r="F17" s="333">
        <v>8.51</v>
      </c>
      <c r="G17" s="570"/>
      <c r="H17" s="319"/>
      <c r="I17" s="570"/>
      <c r="J17" s="319"/>
      <c r="K17" s="570"/>
      <c r="L17" s="319"/>
      <c r="M17" s="583"/>
      <c r="N17" s="579"/>
    </row>
    <row r="18" spans="1:14" x14ac:dyDescent="0.3">
      <c r="A18" s="561"/>
      <c r="B18" s="330">
        <v>2664</v>
      </c>
      <c r="C18" s="103" t="s">
        <v>741</v>
      </c>
      <c r="D18" s="103" t="s">
        <v>1187</v>
      </c>
      <c r="E18" s="103" t="s">
        <v>738</v>
      </c>
      <c r="F18" s="333">
        <v>3.14</v>
      </c>
      <c r="G18" s="565"/>
      <c r="H18" s="319"/>
      <c r="I18" s="565"/>
      <c r="J18" s="319"/>
      <c r="K18" s="565"/>
      <c r="L18" s="319"/>
      <c r="M18" s="559"/>
      <c r="N18" s="557"/>
    </row>
    <row r="19" spans="1:14" x14ac:dyDescent="0.3">
      <c r="A19" s="326">
        <v>5</v>
      </c>
      <c r="B19" s="330" t="s">
        <v>742</v>
      </c>
      <c r="C19" s="103" t="s">
        <v>743</v>
      </c>
      <c r="D19" s="103" t="s">
        <v>744</v>
      </c>
      <c r="E19" s="103" t="s">
        <v>738</v>
      </c>
      <c r="F19" s="288">
        <v>3.9249999999999998</v>
      </c>
      <c r="G19" s="288">
        <f>F19/5</f>
        <v>0.78499999999999992</v>
      </c>
      <c r="H19" s="288"/>
      <c r="I19" s="288"/>
      <c r="J19" s="288"/>
      <c r="K19" s="288"/>
      <c r="L19" s="288"/>
      <c r="M19" s="289">
        <v>1</v>
      </c>
      <c r="N19" s="329" t="s">
        <v>1185</v>
      </c>
    </row>
    <row r="20" spans="1:14" x14ac:dyDescent="0.3">
      <c r="A20" s="326">
        <v>6</v>
      </c>
      <c r="B20" s="286">
        <v>109</v>
      </c>
      <c r="C20" s="103" t="s">
        <v>573</v>
      </c>
      <c r="D20" s="103" t="s">
        <v>574</v>
      </c>
      <c r="E20" s="103" t="s">
        <v>162</v>
      </c>
      <c r="F20" s="288">
        <v>54.55</v>
      </c>
      <c r="G20" s="288">
        <v>4.5449999999999999</v>
      </c>
      <c r="H20" s="288"/>
      <c r="I20" s="288">
        <v>4.5449999999999999</v>
      </c>
      <c r="J20" s="288"/>
      <c r="K20" s="288">
        <v>4.5449999999999999</v>
      </c>
      <c r="L20" s="289"/>
      <c r="M20" s="289">
        <v>5</v>
      </c>
      <c r="N20" s="332" t="s">
        <v>584</v>
      </c>
    </row>
    <row r="21" spans="1:14" x14ac:dyDescent="0.3">
      <c r="A21" s="326">
        <v>7</v>
      </c>
      <c r="B21" s="286">
        <v>2461</v>
      </c>
      <c r="C21" s="103" t="s">
        <v>171</v>
      </c>
      <c r="D21" s="103" t="s">
        <v>172</v>
      </c>
      <c r="E21" s="103" t="s">
        <v>170</v>
      </c>
      <c r="F21" s="288">
        <v>18</v>
      </c>
      <c r="G21" s="289">
        <f>F21/4/2</f>
        <v>2.25</v>
      </c>
      <c r="H21" s="289"/>
      <c r="I21" s="289"/>
      <c r="J21" s="289"/>
      <c r="K21" s="289">
        <f>G21</f>
        <v>2.25</v>
      </c>
      <c r="L21" s="289"/>
      <c r="M21" s="289">
        <v>1</v>
      </c>
      <c r="N21" s="332" t="s">
        <v>583</v>
      </c>
    </row>
    <row r="22" spans="1:14" x14ac:dyDescent="0.3">
      <c r="A22" s="326">
        <v>8</v>
      </c>
      <c r="B22" s="334">
        <v>2241</v>
      </c>
      <c r="C22" s="335" t="s">
        <v>168</v>
      </c>
      <c r="D22" s="335" t="s">
        <v>581</v>
      </c>
      <c r="E22" s="335" t="s">
        <v>169</v>
      </c>
      <c r="F22" s="316">
        <v>9.98</v>
      </c>
      <c r="H22" s="318"/>
      <c r="I22" s="336">
        <v>1.24</v>
      </c>
      <c r="K22" s="336"/>
      <c r="L22" s="336">
        <v>1.24</v>
      </c>
      <c r="M22" s="336">
        <v>3</v>
      </c>
      <c r="N22" s="332" t="s">
        <v>583</v>
      </c>
    </row>
    <row r="23" spans="1:14" x14ac:dyDescent="0.3">
      <c r="A23" s="326">
        <v>9</v>
      </c>
      <c r="B23" s="286">
        <v>41</v>
      </c>
      <c r="C23" s="103" t="s">
        <v>671</v>
      </c>
      <c r="D23" s="103" t="s">
        <v>374</v>
      </c>
      <c r="E23" s="103" t="s">
        <v>38</v>
      </c>
      <c r="F23" s="288">
        <v>3.36</v>
      </c>
      <c r="G23" s="289"/>
      <c r="I23" s="289">
        <f>F23/4</f>
        <v>0.84</v>
      </c>
      <c r="J23" s="289"/>
      <c r="K23" s="289"/>
      <c r="L23" s="318"/>
      <c r="M23" s="289">
        <v>1</v>
      </c>
      <c r="N23" s="332" t="s">
        <v>616</v>
      </c>
    </row>
    <row r="24" spans="1:14" s="299" customFormat="1" x14ac:dyDescent="0.3">
      <c r="A24" s="326">
        <v>10</v>
      </c>
      <c r="B24" s="286">
        <v>109</v>
      </c>
      <c r="C24" s="103" t="s">
        <v>573</v>
      </c>
      <c r="D24" s="103" t="s">
        <v>574</v>
      </c>
      <c r="E24" s="103" t="s">
        <v>39</v>
      </c>
      <c r="F24" s="288">
        <v>43.44</v>
      </c>
      <c r="G24" s="289">
        <f>F24/4/3</f>
        <v>3.6199999999999997</v>
      </c>
      <c r="H24" s="289"/>
      <c r="I24" s="289">
        <f>G24</f>
        <v>3.6199999999999997</v>
      </c>
      <c r="J24" s="289"/>
      <c r="K24" s="289">
        <f>G24</f>
        <v>3.6199999999999997</v>
      </c>
      <c r="L24" s="289"/>
      <c r="M24" s="289">
        <v>4</v>
      </c>
      <c r="N24" s="332" t="s">
        <v>584</v>
      </c>
    </row>
    <row r="25" spans="1:14" x14ac:dyDescent="0.3">
      <c r="A25" s="326">
        <v>11</v>
      </c>
      <c r="B25" s="286">
        <v>1071</v>
      </c>
      <c r="C25" s="103" t="s">
        <v>163</v>
      </c>
      <c r="D25" s="103" t="s">
        <v>164</v>
      </c>
      <c r="E25" s="103" t="s">
        <v>165</v>
      </c>
      <c r="F25" s="288">
        <v>3</v>
      </c>
      <c r="G25" s="289"/>
      <c r="H25" s="289"/>
      <c r="I25" s="289"/>
      <c r="J25" s="289"/>
      <c r="K25" s="289">
        <v>0.75</v>
      </c>
      <c r="L25" s="289"/>
      <c r="M25" s="289">
        <v>1</v>
      </c>
      <c r="N25" s="332" t="s">
        <v>616</v>
      </c>
    </row>
    <row r="26" spans="1:14" x14ac:dyDescent="0.3">
      <c r="A26" s="326">
        <v>12</v>
      </c>
      <c r="B26" s="286" t="s">
        <v>730</v>
      </c>
      <c r="C26" s="103" t="s">
        <v>166</v>
      </c>
      <c r="D26" s="103" t="s">
        <v>164</v>
      </c>
      <c r="E26" s="103" t="s">
        <v>167</v>
      </c>
      <c r="F26" s="288">
        <v>6</v>
      </c>
      <c r="G26" s="289"/>
      <c r="H26" s="289"/>
      <c r="I26" s="289"/>
      <c r="J26" s="289"/>
      <c r="K26" s="289">
        <v>1.5</v>
      </c>
      <c r="L26" s="289"/>
      <c r="M26" s="289">
        <v>2</v>
      </c>
      <c r="N26" s="332" t="s">
        <v>616</v>
      </c>
    </row>
    <row r="27" spans="1:14" x14ac:dyDescent="0.3">
      <c r="A27" s="326">
        <v>13</v>
      </c>
      <c r="B27" s="286" t="s">
        <v>665</v>
      </c>
      <c r="C27" s="103" t="s">
        <v>666</v>
      </c>
      <c r="D27" s="103" t="s">
        <v>144</v>
      </c>
      <c r="E27" s="103" t="s">
        <v>577</v>
      </c>
      <c r="F27" s="288">
        <v>5.21</v>
      </c>
      <c r="G27" s="288">
        <f>F27/4</f>
        <v>1.3025</v>
      </c>
      <c r="H27" s="289"/>
      <c r="I27" s="289"/>
      <c r="J27" s="289"/>
      <c r="K27" s="289"/>
      <c r="L27" s="289"/>
      <c r="M27" s="289">
        <v>1</v>
      </c>
      <c r="N27" s="332" t="s">
        <v>616</v>
      </c>
    </row>
    <row r="28" spans="1:14" x14ac:dyDescent="0.3">
      <c r="A28" s="560">
        <v>15</v>
      </c>
      <c r="B28" s="580">
        <v>734</v>
      </c>
      <c r="C28" s="556" t="s">
        <v>1210</v>
      </c>
      <c r="D28" s="556" t="s">
        <v>746</v>
      </c>
      <c r="E28" s="556" t="s">
        <v>747</v>
      </c>
      <c r="F28" s="288">
        <v>0.75</v>
      </c>
      <c r="G28" s="288">
        <v>0.75</v>
      </c>
      <c r="H28" s="288"/>
      <c r="I28" s="288"/>
      <c r="J28" s="288"/>
      <c r="K28" s="288"/>
      <c r="L28" s="288"/>
      <c r="M28" s="289"/>
      <c r="N28" s="332" t="s">
        <v>1211</v>
      </c>
    </row>
    <row r="29" spans="1:14" x14ac:dyDescent="0.3">
      <c r="A29" s="574"/>
      <c r="B29" s="581"/>
      <c r="C29" s="579"/>
      <c r="D29" s="579"/>
      <c r="E29" s="579"/>
      <c r="F29" s="288">
        <v>0.67</v>
      </c>
      <c r="G29" s="288">
        <v>0.67</v>
      </c>
      <c r="H29" s="288"/>
      <c r="I29" s="288"/>
      <c r="J29" s="288"/>
      <c r="K29" s="288"/>
      <c r="L29" s="288"/>
      <c r="M29" s="289"/>
      <c r="N29" s="332" t="s">
        <v>1212</v>
      </c>
    </row>
    <row r="30" spans="1:14" x14ac:dyDescent="0.3">
      <c r="A30" s="561"/>
      <c r="B30" s="582"/>
      <c r="C30" s="557"/>
      <c r="D30" s="557"/>
      <c r="E30" s="557"/>
      <c r="F30" s="288">
        <v>1.68</v>
      </c>
      <c r="G30" s="288">
        <v>0.68</v>
      </c>
      <c r="H30" s="288"/>
      <c r="I30" s="288"/>
      <c r="J30" s="288"/>
      <c r="K30" s="288"/>
      <c r="L30" s="288"/>
      <c r="M30" s="289"/>
      <c r="N30" s="332" t="s">
        <v>1213</v>
      </c>
    </row>
    <row r="31" spans="1:14" x14ac:dyDescent="0.3">
      <c r="A31" s="326">
        <v>16</v>
      </c>
      <c r="B31" s="330">
        <v>218</v>
      </c>
      <c r="C31" s="103" t="s">
        <v>645</v>
      </c>
      <c r="D31" s="103" t="s">
        <v>748</v>
      </c>
      <c r="E31" s="103" t="s">
        <v>749</v>
      </c>
      <c r="F31" s="288">
        <v>5</v>
      </c>
      <c r="G31" s="288"/>
      <c r="H31" s="288"/>
      <c r="I31" s="288">
        <v>3.75</v>
      </c>
      <c r="J31" s="288"/>
      <c r="K31" s="288"/>
      <c r="L31" s="288">
        <v>3.75</v>
      </c>
      <c r="M31" s="289">
        <v>5</v>
      </c>
      <c r="N31" s="332" t="s">
        <v>583</v>
      </c>
    </row>
    <row r="32" spans="1:14" x14ac:dyDescent="0.3">
      <c r="A32" s="326">
        <v>17</v>
      </c>
      <c r="B32" s="330">
        <v>24</v>
      </c>
      <c r="C32" s="103" t="s">
        <v>613</v>
      </c>
      <c r="D32" s="103" t="s">
        <v>750</v>
      </c>
      <c r="E32" s="103" t="s">
        <v>751</v>
      </c>
      <c r="F32" s="288">
        <v>6</v>
      </c>
      <c r="G32" s="288"/>
      <c r="H32" s="288">
        <v>0.75</v>
      </c>
      <c r="I32" s="318"/>
      <c r="J32" s="288"/>
      <c r="K32" s="288">
        <v>0.75</v>
      </c>
      <c r="L32" s="318"/>
      <c r="M32" s="289">
        <v>1</v>
      </c>
      <c r="N32" s="332" t="s">
        <v>583</v>
      </c>
    </row>
    <row r="33" spans="1:14" x14ac:dyDescent="0.3">
      <c r="A33" s="326">
        <v>18</v>
      </c>
      <c r="B33" s="330">
        <v>24</v>
      </c>
      <c r="C33" s="103" t="s">
        <v>613</v>
      </c>
      <c r="D33" s="103" t="s">
        <v>752</v>
      </c>
      <c r="E33" s="103" t="s">
        <v>753</v>
      </c>
      <c r="F33" s="288">
        <v>24</v>
      </c>
      <c r="G33" s="288"/>
      <c r="H33" s="288">
        <v>3</v>
      </c>
      <c r="I33" s="318"/>
      <c r="J33" s="288"/>
      <c r="K33" s="288">
        <v>3</v>
      </c>
      <c r="L33" s="318"/>
      <c r="M33" s="289">
        <v>4</v>
      </c>
      <c r="N33" s="332" t="s">
        <v>583</v>
      </c>
    </row>
    <row r="34" spans="1:14" x14ac:dyDescent="0.3">
      <c r="A34" s="326">
        <v>19</v>
      </c>
      <c r="B34" s="330">
        <v>105</v>
      </c>
      <c r="C34" s="103" t="s">
        <v>754</v>
      </c>
      <c r="D34" s="103" t="s">
        <v>735</v>
      </c>
      <c r="E34" s="103" t="s">
        <v>755</v>
      </c>
      <c r="F34" s="288">
        <v>0.79</v>
      </c>
      <c r="G34" s="288"/>
      <c r="H34" s="288"/>
      <c r="I34" s="288">
        <v>0.75</v>
      </c>
      <c r="J34" s="288"/>
      <c r="K34" s="288"/>
      <c r="L34" s="288">
        <v>0.75</v>
      </c>
      <c r="M34" s="289">
        <v>1</v>
      </c>
      <c r="N34" s="332" t="s">
        <v>583</v>
      </c>
    </row>
    <row r="35" spans="1:14" x14ac:dyDescent="0.3">
      <c r="A35" s="326">
        <v>20</v>
      </c>
      <c r="B35" s="330">
        <v>1</v>
      </c>
      <c r="C35" s="103" t="s">
        <v>611</v>
      </c>
      <c r="D35" s="103" t="s">
        <v>735</v>
      </c>
      <c r="E35" s="103" t="s">
        <v>756</v>
      </c>
      <c r="F35" s="288">
        <v>1.3</v>
      </c>
      <c r="G35" s="288"/>
      <c r="H35" s="288"/>
      <c r="I35" s="288">
        <v>0.75</v>
      </c>
      <c r="J35" s="288"/>
      <c r="K35" s="288"/>
      <c r="L35" s="288">
        <v>0.75</v>
      </c>
      <c r="M35" s="289">
        <v>1</v>
      </c>
      <c r="N35" s="332" t="s">
        <v>648</v>
      </c>
    </row>
    <row r="36" spans="1:14" x14ac:dyDescent="0.3">
      <c r="A36" s="326">
        <v>21</v>
      </c>
      <c r="B36" s="330">
        <v>403</v>
      </c>
      <c r="C36" s="103" t="s">
        <v>757</v>
      </c>
      <c r="D36" s="103" t="s">
        <v>758</v>
      </c>
      <c r="E36" s="103" t="s">
        <v>424</v>
      </c>
      <c r="F36" s="288">
        <v>2.72</v>
      </c>
      <c r="G36" s="288"/>
      <c r="H36" s="288"/>
      <c r="I36" s="288">
        <f>F36/3</f>
        <v>0.90666666666666673</v>
      </c>
      <c r="J36" s="288"/>
      <c r="K36" s="288"/>
      <c r="L36" s="288"/>
      <c r="M36" s="289">
        <v>1</v>
      </c>
      <c r="N36" s="329" t="s">
        <v>759</v>
      </c>
    </row>
    <row r="37" spans="1:14" x14ac:dyDescent="0.3">
      <c r="A37" s="326">
        <v>22</v>
      </c>
      <c r="B37" s="330" t="s">
        <v>479</v>
      </c>
      <c r="C37" s="103" t="s">
        <v>480</v>
      </c>
      <c r="D37" s="103" t="s">
        <v>481</v>
      </c>
      <c r="E37" s="103" t="s">
        <v>478</v>
      </c>
      <c r="F37" s="288">
        <v>0.75</v>
      </c>
      <c r="G37" s="288"/>
      <c r="H37" s="320"/>
      <c r="I37" s="288">
        <v>0.75</v>
      </c>
      <c r="J37" s="288"/>
      <c r="K37" s="288"/>
      <c r="L37" s="288"/>
      <c r="M37" s="337">
        <v>1</v>
      </c>
      <c r="N37" s="329" t="s">
        <v>612</v>
      </c>
    </row>
    <row r="38" spans="1:14" x14ac:dyDescent="0.3">
      <c r="A38" s="326">
        <v>23</v>
      </c>
      <c r="B38" s="330">
        <v>57</v>
      </c>
      <c r="C38" s="103" t="s">
        <v>652</v>
      </c>
      <c r="D38" s="103" t="s">
        <v>1214</v>
      </c>
      <c r="E38" s="103" t="s">
        <v>766</v>
      </c>
      <c r="F38" s="288">
        <v>90</v>
      </c>
      <c r="G38" s="288">
        <v>3.75</v>
      </c>
      <c r="H38" s="288">
        <f t="shared" ref="H38:K39" si="0">G38</f>
        <v>3.75</v>
      </c>
      <c r="I38" s="288">
        <f t="shared" si="0"/>
        <v>3.75</v>
      </c>
      <c r="J38" s="288">
        <f t="shared" si="0"/>
        <v>3.75</v>
      </c>
      <c r="K38" s="288">
        <f t="shared" si="0"/>
        <v>3.75</v>
      </c>
      <c r="L38" s="288"/>
      <c r="M38" s="289">
        <v>5</v>
      </c>
      <c r="N38" s="332" t="s">
        <v>15</v>
      </c>
    </row>
    <row r="39" spans="1:14" x14ac:dyDescent="0.3">
      <c r="A39" s="326">
        <v>24</v>
      </c>
      <c r="B39" s="330">
        <v>57</v>
      </c>
      <c r="C39" s="103" t="s">
        <v>652</v>
      </c>
      <c r="D39" s="103" t="s">
        <v>769</v>
      </c>
      <c r="E39" s="103" t="s">
        <v>770</v>
      </c>
      <c r="F39" s="288">
        <v>64.8</v>
      </c>
      <c r="G39" s="288">
        <v>2.25</v>
      </c>
      <c r="H39" s="288">
        <f t="shared" si="0"/>
        <v>2.25</v>
      </c>
      <c r="I39" s="288">
        <f t="shared" si="0"/>
        <v>2.25</v>
      </c>
      <c r="J39" s="288">
        <f t="shared" si="0"/>
        <v>2.25</v>
      </c>
      <c r="K39" s="288">
        <f t="shared" si="0"/>
        <v>2.25</v>
      </c>
      <c r="L39" s="288">
        <f>K39</f>
        <v>2.25</v>
      </c>
      <c r="M39" s="289">
        <v>3</v>
      </c>
      <c r="N39" s="332" t="s">
        <v>629</v>
      </c>
    </row>
    <row r="40" spans="1:14" x14ac:dyDescent="0.3">
      <c r="A40" s="326">
        <v>25</v>
      </c>
      <c r="B40" s="330">
        <v>24</v>
      </c>
      <c r="C40" s="103" t="s">
        <v>613</v>
      </c>
      <c r="D40" s="103" t="s">
        <v>771</v>
      </c>
      <c r="E40" s="103" t="s">
        <v>772</v>
      </c>
      <c r="F40" s="288">
        <v>5.2</v>
      </c>
      <c r="G40" s="288"/>
      <c r="H40" s="288">
        <v>0.65</v>
      </c>
      <c r="I40" s="288"/>
      <c r="J40" s="288">
        <v>0.65</v>
      </c>
      <c r="K40" s="288"/>
      <c r="L40" s="288"/>
      <c r="M40" s="289">
        <v>1</v>
      </c>
      <c r="N40" s="332" t="s">
        <v>583</v>
      </c>
    </row>
    <row r="41" spans="1:14" x14ac:dyDescent="0.3">
      <c r="A41" s="326">
        <v>26</v>
      </c>
      <c r="B41" s="330" t="s">
        <v>604</v>
      </c>
      <c r="C41" s="103" t="s">
        <v>605</v>
      </c>
      <c r="D41" s="103" t="s">
        <v>606</v>
      </c>
      <c r="E41" s="103" t="s">
        <v>773</v>
      </c>
      <c r="F41" s="288">
        <v>37.320999999999998</v>
      </c>
      <c r="G41" s="288">
        <v>1.55</v>
      </c>
      <c r="H41" s="288">
        <v>1.55</v>
      </c>
      <c r="I41" s="288">
        <v>1.55</v>
      </c>
      <c r="J41" s="288">
        <v>1.55</v>
      </c>
      <c r="K41" s="288">
        <v>1.55</v>
      </c>
      <c r="L41" s="288">
        <v>1.55</v>
      </c>
      <c r="M41" s="289">
        <v>3</v>
      </c>
      <c r="N41" s="332" t="s">
        <v>15</v>
      </c>
    </row>
    <row r="42" spans="1:14" x14ac:dyDescent="0.3">
      <c r="A42" s="326">
        <v>27</v>
      </c>
      <c r="B42" s="330">
        <v>24</v>
      </c>
      <c r="C42" s="103" t="s">
        <v>613</v>
      </c>
      <c r="D42" s="103" t="s">
        <v>774</v>
      </c>
      <c r="E42" s="103" t="s">
        <v>871</v>
      </c>
      <c r="F42" s="288">
        <v>12</v>
      </c>
      <c r="G42" s="288"/>
      <c r="H42" s="288">
        <v>1.5</v>
      </c>
      <c r="I42" s="288"/>
      <c r="J42" s="288">
        <v>1.5</v>
      </c>
      <c r="K42" s="288"/>
      <c r="L42" s="288"/>
      <c r="M42" s="289">
        <v>2</v>
      </c>
      <c r="N42" s="332" t="s">
        <v>0</v>
      </c>
    </row>
    <row r="43" spans="1:14" x14ac:dyDescent="0.3">
      <c r="A43" s="326">
        <v>28</v>
      </c>
      <c r="B43" s="330">
        <v>815</v>
      </c>
      <c r="C43" s="103" t="s">
        <v>638</v>
      </c>
      <c r="D43" s="103" t="s">
        <v>775</v>
      </c>
      <c r="E43" s="103" t="s">
        <v>776</v>
      </c>
      <c r="F43" s="288">
        <v>9</v>
      </c>
      <c r="G43" s="288">
        <f>F43/4/3</f>
        <v>0.75</v>
      </c>
      <c r="H43" s="288"/>
      <c r="I43" s="288">
        <v>0.75</v>
      </c>
      <c r="J43" s="288"/>
      <c r="K43" s="288">
        <v>0.75</v>
      </c>
      <c r="L43" s="288"/>
      <c r="M43" s="289">
        <v>1</v>
      </c>
      <c r="N43" s="338" t="s">
        <v>15</v>
      </c>
    </row>
    <row r="44" spans="1:14" x14ac:dyDescent="0.3">
      <c r="A44" s="326">
        <v>29</v>
      </c>
      <c r="B44" s="330">
        <v>46</v>
      </c>
      <c r="C44" s="103" t="s">
        <v>613</v>
      </c>
      <c r="D44" s="103" t="s">
        <v>780</v>
      </c>
      <c r="E44" s="103" t="s">
        <v>781</v>
      </c>
      <c r="F44" s="288">
        <v>3.8479999999999999</v>
      </c>
      <c r="G44" s="288"/>
      <c r="H44" s="288">
        <v>0.75</v>
      </c>
      <c r="I44" s="288"/>
      <c r="J44" s="288"/>
      <c r="K44" s="288">
        <v>0.75</v>
      </c>
      <c r="L44" s="288"/>
      <c r="M44" s="289">
        <v>1</v>
      </c>
      <c r="N44" s="338" t="s">
        <v>0</v>
      </c>
    </row>
    <row r="45" spans="1:14" x14ac:dyDescent="0.3">
      <c r="A45" s="326">
        <v>30</v>
      </c>
      <c r="B45" s="330" t="s">
        <v>335</v>
      </c>
      <c r="C45" s="103" t="s">
        <v>1215</v>
      </c>
      <c r="D45" s="103" t="s">
        <v>1216</v>
      </c>
      <c r="E45" s="103" t="s">
        <v>1217</v>
      </c>
      <c r="F45" s="288">
        <v>4.8600000000000003</v>
      </c>
      <c r="G45" s="288"/>
      <c r="H45" s="288">
        <f>F45/4/2</f>
        <v>0.60750000000000004</v>
      </c>
      <c r="I45" s="288"/>
      <c r="J45" s="288"/>
      <c r="K45" s="288">
        <f>H45</f>
        <v>0.60750000000000004</v>
      </c>
      <c r="L45" s="288"/>
      <c r="M45" s="289">
        <v>1</v>
      </c>
      <c r="N45" s="338" t="s">
        <v>0</v>
      </c>
    </row>
    <row r="46" spans="1:14" x14ac:dyDescent="0.3">
      <c r="A46" s="326">
        <v>31</v>
      </c>
      <c r="B46" s="330">
        <v>19</v>
      </c>
      <c r="C46" s="103" t="s">
        <v>782</v>
      </c>
      <c r="D46" s="103" t="s">
        <v>606</v>
      </c>
      <c r="E46" s="103" t="s">
        <v>783</v>
      </c>
      <c r="F46" s="288">
        <v>18.079999999999998</v>
      </c>
      <c r="G46" s="288">
        <v>0.75</v>
      </c>
      <c r="H46" s="288"/>
      <c r="I46" s="288">
        <v>0.75</v>
      </c>
      <c r="J46" s="288"/>
      <c r="K46" s="288">
        <v>0.75</v>
      </c>
      <c r="L46" s="288"/>
      <c r="M46" s="289">
        <v>1</v>
      </c>
      <c r="N46" s="338" t="s">
        <v>355</v>
      </c>
    </row>
    <row r="47" spans="1:14" x14ac:dyDescent="0.3">
      <c r="A47" s="326">
        <v>32</v>
      </c>
      <c r="B47" s="330">
        <v>19</v>
      </c>
      <c r="C47" s="103" t="s">
        <v>782</v>
      </c>
      <c r="D47" s="103" t="s">
        <v>784</v>
      </c>
      <c r="E47" s="103" t="s">
        <v>785</v>
      </c>
      <c r="F47" s="288">
        <v>8.4060000000000006</v>
      </c>
      <c r="G47" s="288"/>
      <c r="H47" s="288"/>
      <c r="I47" s="288">
        <v>0.75</v>
      </c>
      <c r="J47" s="288"/>
      <c r="K47" s="288"/>
      <c r="L47" s="288"/>
      <c r="M47" s="289">
        <v>1</v>
      </c>
      <c r="N47" s="338" t="s">
        <v>556</v>
      </c>
    </row>
    <row r="48" spans="1:14" ht="18" customHeight="1" x14ac:dyDescent="0.3">
      <c r="A48" s="326">
        <v>33</v>
      </c>
      <c r="B48" s="330">
        <v>825</v>
      </c>
      <c r="C48" s="103" t="s">
        <v>645</v>
      </c>
      <c r="D48" s="103" t="s">
        <v>646</v>
      </c>
      <c r="E48" s="103" t="s">
        <v>647</v>
      </c>
      <c r="F48" s="288">
        <v>0.75</v>
      </c>
      <c r="G48" s="169"/>
      <c r="H48" s="169"/>
      <c r="I48" s="169"/>
      <c r="K48" s="169"/>
      <c r="L48" s="169">
        <v>0.75</v>
      </c>
      <c r="M48" s="330">
        <v>1</v>
      </c>
      <c r="N48" s="329" t="s">
        <v>612</v>
      </c>
    </row>
    <row r="49" spans="1:14" x14ac:dyDescent="0.3">
      <c r="A49" s="326">
        <v>34</v>
      </c>
      <c r="B49" s="339">
        <v>57</v>
      </c>
      <c r="C49" s="335" t="s">
        <v>652</v>
      </c>
      <c r="D49" s="335" t="s">
        <v>606</v>
      </c>
      <c r="E49" s="335" t="s">
        <v>375</v>
      </c>
      <c r="F49" s="316">
        <v>54</v>
      </c>
      <c r="G49" s="316">
        <f>F49/4/6</f>
        <v>2.25</v>
      </c>
      <c r="H49" s="316">
        <v>2.25</v>
      </c>
      <c r="I49" s="316">
        <v>2.25</v>
      </c>
      <c r="J49" s="316">
        <v>2.25</v>
      </c>
      <c r="K49" s="316">
        <v>2.25</v>
      </c>
      <c r="L49" s="316">
        <v>2.25</v>
      </c>
      <c r="M49" s="336">
        <v>3</v>
      </c>
      <c r="N49" s="338" t="s">
        <v>26</v>
      </c>
    </row>
    <row r="50" spans="1:14" x14ac:dyDescent="0.3">
      <c r="A50" s="326">
        <v>35</v>
      </c>
      <c r="B50" s="286">
        <v>2089</v>
      </c>
      <c r="C50" s="103" t="s">
        <v>1222</v>
      </c>
      <c r="D50" s="103" t="s">
        <v>1223</v>
      </c>
      <c r="E50" s="103" t="s">
        <v>870</v>
      </c>
      <c r="F50" s="288">
        <v>3</v>
      </c>
      <c r="G50" s="288"/>
      <c r="H50" s="318"/>
      <c r="I50" s="288"/>
      <c r="J50" s="288"/>
      <c r="K50" s="288"/>
      <c r="L50" s="288">
        <v>0.75</v>
      </c>
      <c r="M50" s="289">
        <v>1</v>
      </c>
      <c r="N50" s="332" t="s">
        <v>616</v>
      </c>
    </row>
    <row r="51" spans="1:14" s="166" customFormat="1" x14ac:dyDescent="0.3">
      <c r="A51" s="326">
        <v>36</v>
      </c>
      <c r="B51" s="175">
        <v>2348</v>
      </c>
      <c r="C51" s="177" t="s">
        <v>683</v>
      </c>
      <c r="D51" s="177" t="s">
        <v>684</v>
      </c>
      <c r="E51" s="103" t="s">
        <v>37</v>
      </c>
      <c r="F51" s="169">
        <v>1.4990000000000001</v>
      </c>
      <c r="G51" s="169"/>
      <c r="H51" s="169"/>
      <c r="I51" s="169"/>
      <c r="J51" s="169"/>
      <c r="K51" s="169"/>
      <c r="L51" s="169"/>
      <c r="M51" s="170">
        <v>2</v>
      </c>
      <c r="N51" s="171" t="s">
        <v>679</v>
      </c>
    </row>
    <row r="52" spans="1:14" x14ac:dyDescent="0.3">
      <c r="A52" s="326">
        <v>37</v>
      </c>
      <c r="B52" s="175">
        <v>109</v>
      </c>
      <c r="C52" s="177" t="s">
        <v>573</v>
      </c>
      <c r="D52" s="177" t="s">
        <v>574</v>
      </c>
      <c r="E52" s="103" t="s">
        <v>720</v>
      </c>
      <c r="F52" s="169">
        <v>44.27</v>
      </c>
      <c r="G52" s="169">
        <v>3.68</v>
      </c>
      <c r="H52" s="169"/>
      <c r="I52" s="169">
        <v>3.68</v>
      </c>
      <c r="J52" s="169"/>
      <c r="K52" s="169">
        <v>3.68</v>
      </c>
      <c r="L52" s="169"/>
      <c r="M52" s="170">
        <v>4</v>
      </c>
      <c r="N52" s="171" t="s">
        <v>584</v>
      </c>
    </row>
    <row r="53" spans="1:14" x14ac:dyDescent="0.3">
      <c r="A53" s="326">
        <v>38</v>
      </c>
      <c r="B53" s="175">
        <v>24</v>
      </c>
      <c r="C53" s="177" t="s">
        <v>357</v>
      </c>
      <c r="D53" s="177" t="s">
        <v>642</v>
      </c>
      <c r="E53" s="340" t="s">
        <v>426</v>
      </c>
      <c r="F53" s="288">
        <v>6</v>
      </c>
      <c r="G53" s="169"/>
      <c r="H53" s="169">
        <v>1.5</v>
      </c>
      <c r="I53" s="169"/>
      <c r="J53" s="169"/>
      <c r="K53" s="169"/>
      <c r="L53" s="169"/>
      <c r="M53" s="341">
        <v>2</v>
      </c>
      <c r="N53" s="171" t="s">
        <v>616</v>
      </c>
    </row>
    <row r="54" spans="1:14" x14ac:dyDescent="0.3">
      <c r="A54" s="326">
        <v>39</v>
      </c>
      <c r="B54" s="175">
        <v>24</v>
      </c>
      <c r="C54" s="177" t="s">
        <v>613</v>
      </c>
      <c r="D54" s="177" t="s">
        <v>623</v>
      </c>
      <c r="E54" s="103" t="s">
        <v>624</v>
      </c>
      <c r="F54" s="288">
        <v>30</v>
      </c>
      <c r="G54" s="169"/>
      <c r="H54" s="169">
        <v>3.75</v>
      </c>
      <c r="I54" s="169"/>
      <c r="J54" s="169">
        <v>3.75</v>
      </c>
      <c r="K54" s="169"/>
      <c r="L54" s="169"/>
      <c r="M54" s="341">
        <v>2</v>
      </c>
      <c r="N54" s="171" t="s">
        <v>583</v>
      </c>
    </row>
    <row r="55" spans="1:14" x14ac:dyDescent="0.3">
      <c r="A55" s="326">
        <v>40</v>
      </c>
      <c r="B55" s="175">
        <v>24</v>
      </c>
      <c r="C55" s="177" t="s">
        <v>357</v>
      </c>
      <c r="D55" s="177" t="s">
        <v>619</v>
      </c>
      <c r="E55" s="103" t="s">
        <v>620</v>
      </c>
      <c r="F55" s="288">
        <v>36</v>
      </c>
      <c r="G55" s="169"/>
      <c r="H55" s="169">
        <v>4.5</v>
      </c>
      <c r="I55" s="169"/>
      <c r="J55" s="169">
        <v>4.5</v>
      </c>
      <c r="K55" s="169"/>
      <c r="L55" s="169"/>
      <c r="M55" s="341">
        <v>4</v>
      </c>
      <c r="N55" s="171" t="s">
        <v>583</v>
      </c>
    </row>
    <row r="56" spans="1:14" x14ac:dyDescent="0.3">
      <c r="A56" s="326">
        <v>41</v>
      </c>
      <c r="B56" s="175">
        <v>24</v>
      </c>
      <c r="C56" s="177" t="s">
        <v>357</v>
      </c>
      <c r="D56" s="177" t="s">
        <v>614</v>
      </c>
      <c r="E56" s="103" t="s">
        <v>615</v>
      </c>
      <c r="F56" s="288">
        <v>6</v>
      </c>
      <c r="G56" s="169"/>
      <c r="H56" s="169"/>
      <c r="I56" s="169"/>
      <c r="J56" s="169">
        <v>1.5</v>
      </c>
      <c r="K56" s="169"/>
      <c r="L56" s="169"/>
      <c r="M56" s="341">
        <v>2</v>
      </c>
      <c r="N56" s="171" t="s">
        <v>616</v>
      </c>
    </row>
    <row r="57" spans="1:14" x14ac:dyDescent="0.3">
      <c r="A57" s="326">
        <v>42</v>
      </c>
      <c r="B57" s="175">
        <v>24</v>
      </c>
      <c r="C57" s="177" t="s">
        <v>357</v>
      </c>
      <c r="D57" s="177" t="s">
        <v>617</v>
      </c>
      <c r="E57" s="103" t="s">
        <v>618</v>
      </c>
      <c r="F57" s="288">
        <v>6</v>
      </c>
      <c r="G57" s="169"/>
      <c r="H57" s="169"/>
      <c r="I57" s="169"/>
      <c r="J57" s="169">
        <v>1.5</v>
      </c>
      <c r="K57" s="169"/>
      <c r="L57" s="169"/>
      <c r="M57" s="341">
        <v>2</v>
      </c>
      <c r="N57" s="171" t="s">
        <v>616</v>
      </c>
    </row>
    <row r="58" spans="1:14" x14ac:dyDescent="0.3">
      <c r="A58" s="326">
        <v>43</v>
      </c>
      <c r="B58" s="175">
        <v>24</v>
      </c>
      <c r="C58" s="177" t="s">
        <v>357</v>
      </c>
      <c r="D58" s="177" t="s">
        <v>621</v>
      </c>
      <c r="E58" s="103" t="s">
        <v>622</v>
      </c>
      <c r="F58" s="288">
        <v>6</v>
      </c>
      <c r="G58" s="169"/>
      <c r="H58" s="169"/>
      <c r="I58" s="169"/>
      <c r="J58" s="169">
        <v>1.5</v>
      </c>
      <c r="K58" s="169"/>
      <c r="L58" s="169"/>
      <c r="M58" s="341">
        <v>2</v>
      </c>
      <c r="N58" s="171" t="s">
        <v>616</v>
      </c>
    </row>
    <row r="59" spans="1:14" x14ac:dyDescent="0.3">
      <c r="A59" s="560">
        <v>44</v>
      </c>
      <c r="B59" s="175">
        <v>109</v>
      </c>
      <c r="C59" s="177" t="s">
        <v>573</v>
      </c>
      <c r="D59" s="177" t="s">
        <v>574</v>
      </c>
      <c r="E59" s="103" t="s">
        <v>725</v>
      </c>
      <c r="F59" s="169">
        <v>100.82</v>
      </c>
      <c r="G59" s="564">
        <f>(F59+F60)/4/3</f>
        <v>8.4649999999999999</v>
      </c>
      <c r="H59" s="562"/>
      <c r="I59" s="564">
        <f>G59</f>
        <v>8.4649999999999999</v>
      </c>
      <c r="J59" s="562"/>
      <c r="K59" s="564">
        <f>G59</f>
        <v>8.4649999999999999</v>
      </c>
      <c r="L59" s="562"/>
      <c r="M59" s="558">
        <v>7</v>
      </c>
      <c r="N59" s="556" t="s">
        <v>353</v>
      </c>
    </row>
    <row r="60" spans="1:14" x14ac:dyDescent="0.3">
      <c r="A60" s="561"/>
      <c r="B60" s="175">
        <v>1929</v>
      </c>
      <c r="C60" s="177" t="s">
        <v>501</v>
      </c>
      <c r="D60" s="177" t="s">
        <v>579</v>
      </c>
      <c r="E60" s="103" t="s">
        <v>725</v>
      </c>
      <c r="F60" s="169">
        <v>0.76</v>
      </c>
      <c r="G60" s="565"/>
      <c r="H60" s="563"/>
      <c r="I60" s="565"/>
      <c r="J60" s="563"/>
      <c r="K60" s="565"/>
      <c r="L60" s="563"/>
      <c r="M60" s="559"/>
      <c r="N60" s="557"/>
    </row>
    <row r="61" spans="1:14" x14ac:dyDescent="0.3">
      <c r="A61" s="326">
        <v>45</v>
      </c>
      <c r="B61" s="175">
        <v>109</v>
      </c>
      <c r="C61" s="177" t="s">
        <v>573</v>
      </c>
      <c r="D61" s="177" t="s">
        <v>574</v>
      </c>
      <c r="E61" s="103" t="s">
        <v>1182</v>
      </c>
      <c r="F61" s="169">
        <v>62.85</v>
      </c>
      <c r="G61" s="169">
        <v>5.23</v>
      </c>
      <c r="H61" s="169"/>
      <c r="I61" s="169">
        <v>5.23</v>
      </c>
      <c r="J61" s="169"/>
      <c r="K61" s="169">
        <v>5.23</v>
      </c>
      <c r="L61" s="169"/>
      <c r="M61" s="170">
        <v>4</v>
      </c>
      <c r="N61" s="171" t="s">
        <v>584</v>
      </c>
    </row>
    <row r="62" spans="1:14" x14ac:dyDescent="0.3">
      <c r="A62" s="326">
        <v>46</v>
      </c>
      <c r="B62" s="175">
        <v>109</v>
      </c>
      <c r="C62" s="177" t="s">
        <v>573</v>
      </c>
      <c r="D62" s="177" t="s">
        <v>574</v>
      </c>
      <c r="E62" s="103" t="s">
        <v>83</v>
      </c>
      <c r="F62" s="169">
        <v>37.21</v>
      </c>
      <c r="G62" s="169">
        <f>F62/4/3</f>
        <v>3.1008333333333336</v>
      </c>
      <c r="H62" s="169"/>
      <c r="I62" s="169">
        <f>G62</f>
        <v>3.1008333333333336</v>
      </c>
      <c r="J62" s="169"/>
      <c r="K62" s="169">
        <f>G62</f>
        <v>3.1008333333333336</v>
      </c>
      <c r="L62" s="169"/>
      <c r="M62" s="170">
        <v>3</v>
      </c>
      <c r="N62" s="171" t="s">
        <v>584</v>
      </c>
    </row>
    <row r="63" spans="1:14" x14ac:dyDescent="0.3">
      <c r="A63" s="326">
        <v>47</v>
      </c>
      <c r="B63" s="330">
        <v>24</v>
      </c>
      <c r="C63" s="103" t="s">
        <v>613</v>
      </c>
      <c r="D63" s="103" t="s">
        <v>146</v>
      </c>
      <c r="E63" s="103" t="s">
        <v>147</v>
      </c>
      <c r="F63" s="170">
        <v>18</v>
      </c>
      <c r="G63" s="170"/>
      <c r="H63" s="170">
        <v>2.25</v>
      </c>
      <c r="I63" s="170"/>
      <c r="J63" s="170">
        <v>2.25</v>
      </c>
      <c r="K63" s="170"/>
      <c r="L63" s="170"/>
      <c r="M63" s="170">
        <v>3</v>
      </c>
      <c r="N63" s="332" t="s">
        <v>583</v>
      </c>
    </row>
    <row r="64" spans="1:14" x14ac:dyDescent="0.3">
      <c r="A64" s="326">
        <v>48</v>
      </c>
      <c r="B64" s="330">
        <v>24</v>
      </c>
      <c r="C64" s="103" t="s">
        <v>613</v>
      </c>
      <c r="D64" s="103" t="s">
        <v>154</v>
      </c>
      <c r="E64" s="103" t="s">
        <v>155</v>
      </c>
      <c r="F64" s="170">
        <v>24</v>
      </c>
      <c r="G64" s="170"/>
      <c r="H64" s="170">
        <v>3</v>
      </c>
      <c r="I64" s="170"/>
      <c r="J64" s="170">
        <v>3</v>
      </c>
      <c r="K64" s="170"/>
      <c r="L64" s="170"/>
      <c r="M64" s="170">
        <v>4</v>
      </c>
      <c r="N64" s="332" t="s">
        <v>583</v>
      </c>
    </row>
    <row r="65" spans="1:14" x14ac:dyDescent="0.3">
      <c r="A65" s="326">
        <v>49</v>
      </c>
      <c r="B65" s="330">
        <v>24</v>
      </c>
      <c r="C65" s="103" t="s">
        <v>613</v>
      </c>
      <c r="D65" s="103" t="s">
        <v>156</v>
      </c>
      <c r="E65" s="103" t="s">
        <v>157</v>
      </c>
      <c r="F65" s="170">
        <v>18</v>
      </c>
      <c r="G65" s="170"/>
      <c r="H65" s="170">
        <v>2.25</v>
      </c>
      <c r="I65" s="170"/>
      <c r="J65" s="170">
        <v>2.25</v>
      </c>
      <c r="K65" s="170"/>
      <c r="L65" s="170"/>
      <c r="M65" s="170">
        <v>3</v>
      </c>
      <c r="N65" s="332" t="s">
        <v>583</v>
      </c>
    </row>
    <row r="66" spans="1:14" x14ac:dyDescent="0.3">
      <c r="A66" s="326">
        <v>50</v>
      </c>
      <c r="B66" s="330">
        <v>24</v>
      </c>
      <c r="C66" s="103" t="s">
        <v>613</v>
      </c>
      <c r="D66" s="103" t="s">
        <v>176</v>
      </c>
      <c r="E66" s="103" t="s">
        <v>177</v>
      </c>
      <c r="F66" s="170">
        <v>6</v>
      </c>
      <c r="G66" s="170"/>
      <c r="H66" s="170">
        <v>0.75</v>
      </c>
      <c r="I66" s="170"/>
      <c r="J66" s="170">
        <v>0.75</v>
      </c>
      <c r="K66" s="170"/>
      <c r="L66" s="170"/>
      <c r="M66" s="170">
        <v>1</v>
      </c>
      <c r="N66" s="332" t="s">
        <v>583</v>
      </c>
    </row>
    <row r="67" spans="1:14" x14ac:dyDescent="0.3">
      <c r="A67" s="326">
        <v>51</v>
      </c>
      <c r="B67" s="330">
        <v>24</v>
      </c>
      <c r="C67" s="103" t="s">
        <v>613</v>
      </c>
      <c r="D67" s="103" t="s">
        <v>178</v>
      </c>
      <c r="E67" s="103" t="s">
        <v>41</v>
      </c>
      <c r="F67" s="170">
        <v>12</v>
      </c>
      <c r="G67" s="170"/>
      <c r="H67" s="170">
        <v>1.5</v>
      </c>
      <c r="I67" s="170"/>
      <c r="J67" s="170">
        <v>1.5</v>
      </c>
      <c r="K67" s="170"/>
      <c r="L67" s="170"/>
      <c r="M67" s="342">
        <v>2</v>
      </c>
      <c r="N67" s="332" t="s">
        <v>583</v>
      </c>
    </row>
    <row r="68" spans="1:14" x14ac:dyDescent="0.3">
      <c r="A68" s="326">
        <v>52</v>
      </c>
      <c r="B68" s="330">
        <v>24</v>
      </c>
      <c r="C68" s="103" t="s">
        <v>613</v>
      </c>
      <c r="D68" s="103" t="s">
        <v>179</v>
      </c>
      <c r="E68" s="103" t="s">
        <v>180</v>
      </c>
      <c r="F68" s="169">
        <v>24</v>
      </c>
      <c r="G68" s="169"/>
      <c r="H68" s="169">
        <v>3</v>
      </c>
      <c r="I68" s="169"/>
      <c r="J68" s="169">
        <v>3</v>
      </c>
      <c r="K68" s="169"/>
      <c r="L68" s="169"/>
      <c r="M68" s="170">
        <v>4</v>
      </c>
      <c r="N68" s="332" t="s">
        <v>583</v>
      </c>
    </row>
    <row r="69" spans="1:14" x14ac:dyDescent="0.3">
      <c r="A69" s="326">
        <v>53</v>
      </c>
      <c r="B69" s="330">
        <v>24</v>
      </c>
      <c r="C69" s="103" t="s">
        <v>613</v>
      </c>
      <c r="D69" s="103" t="s">
        <v>181</v>
      </c>
      <c r="E69" s="103" t="s">
        <v>182</v>
      </c>
      <c r="F69" s="169">
        <v>18</v>
      </c>
      <c r="G69" s="169"/>
      <c r="H69" s="169">
        <v>2.25</v>
      </c>
      <c r="I69" s="169"/>
      <c r="J69" s="169">
        <v>2.25</v>
      </c>
      <c r="K69" s="169"/>
      <c r="L69" s="169"/>
      <c r="M69" s="170">
        <v>2</v>
      </c>
      <c r="N69" s="332" t="s">
        <v>583</v>
      </c>
    </row>
    <row r="70" spans="1:14" x14ac:dyDescent="0.3">
      <c r="A70" s="326">
        <v>54</v>
      </c>
      <c r="B70" s="330">
        <v>24</v>
      </c>
      <c r="C70" s="103" t="s">
        <v>613</v>
      </c>
      <c r="D70" s="103" t="s">
        <v>183</v>
      </c>
      <c r="E70" s="103" t="s">
        <v>184</v>
      </c>
      <c r="F70" s="169">
        <v>24</v>
      </c>
      <c r="G70" s="169"/>
      <c r="H70" s="169">
        <v>3</v>
      </c>
      <c r="I70" s="169"/>
      <c r="J70" s="169">
        <v>3</v>
      </c>
      <c r="K70" s="169"/>
      <c r="L70" s="169"/>
      <c r="M70" s="170">
        <v>4</v>
      </c>
      <c r="N70" s="332" t="s">
        <v>583</v>
      </c>
    </row>
    <row r="71" spans="1:14" x14ac:dyDescent="0.3">
      <c r="A71" s="326">
        <v>55</v>
      </c>
      <c r="B71" s="330">
        <v>24</v>
      </c>
      <c r="C71" s="103" t="s">
        <v>613</v>
      </c>
      <c r="D71" s="103" t="s">
        <v>209</v>
      </c>
      <c r="E71" s="103" t="s">
        <v>210</v>
      </c>
      <c r="F71" s="169">
        <v>36</v>
      </c>
      <c r="G71" s="169"/>
      <c r="H71" s="169">
        <v>3</v>
      </c>
      <c r="I71" s="169"/>
      <c r="J71" s="169">
        <v>3</v>
      </c>
      <c r="K71" s="169"/>
      <c r="L71" s="169"/>
      <c r="M71" s="170">
        <v>4</v>
      </c>
      <c r="N71" s="332" t="s">
        <v>584</v>
      </c>
    </row>
    <row r="72" spans="1:14" x14ac:dyDescent="0.3">
      <c r="A72" s="326">
        <v>56</v>
      </c>
      <c r="B72" s="330">
        <v>24</v>
      </c>
      <c r="C72" s="103" t="s">
        <v>613</v>
      </c>
      <c r="D72" s="103" t="s">
        <v>207</v>
      </c>
      <c r="E72" s="103" t="s">
        <v>208</v>
      </c>
      <c r="F72" s="169">
        <v>24</v>
      </c>
      <c r="G72" s="169"/>
      <c r="H72" s="169">
        <f>F72/4/2</f>
        <v>3</v>
      </c>
      <c r="I72" s="169"/>
      <c r="J72" s="169">
        <f>F72/4/2</f>
        <v>3</v>
      </c>
      <c r="K72" s="343"/>
      <c r="L72" s="169"/>
      <c r="M72" s="170">
        <v>4</v>
      </c>
      <c r="N72" s="332" t="s">
        <v>583</v>
      </c>
    </row>
    <row r="73" spans="1:14" x14ac:dyDescent="0.3">
      <c r="A73" s="326">
        <v>57</v>
      </c>
      <c r="B73" s="330">
        <v>24</v>
      </c>
      <c r="C73" s="103" t="s">
        <v>613</v>
      </c>
      <c r="D73" s="103" t="s">
        <v>213</v>
      </c>
      <c r="E73" s="103" t="s">
        <v>214</v>
      </c>
      <c r="F73" s="169">
        <v>6</v>
      </c>
      <c r="G73" s="169"/>
      <c r="H73" s="169">
        <v>0.75</v>
      </c>
      <c r="I73" s="169"/>
      <c r="J73" s="169">
        <v>0.75</v>
      </c>
      <c r="K73" s="343"/>
      <c r="L73" s="169"/>
      <c r="M73" s="170">
        <v>1</v>
      </c>
      <c r="N73" s="332" t="s">
        <v>583</v>
      </c>
    </row>
    <row r="74" spans="1:14" x14ac:dyDescent="0.3">
      <c r="A74" s="326">
        <v>58</v>
      </c>
      <c r="B74" s="330">
        <v>24</v>
      </c>
      <c r="C74" s="103" t="s">
        <v>613</v>
      </c>
      <c r="D74" s="103" t="s">
        <v>221</v>
      </c>
      <c r="E74" s="103" t="s">
        <v>222</v>
      </c>
      <c r="F74" s="169">
        <v>4</v>
      </c>
      <c r="G74" s="169"/>
      <c r="H74" s="170"/>
      <c r="I74" s="169"/>
      <c r="J74" s="169">
        <v>1</v>
      </c>
      <c r="K74" s="169"/>
      <c r="L74" s="169"/>
      <c r="M74" s="170">
        <v>2</v>
      </c>
      <c r="N74" s="332" t="s">
        <v>616</v>
      </c>
    </row>
    <row r="75" spans="1:14" x14ac:dyDescent="0.3">
      <c r="A75" s="326">
        <v>59</v>
      </c>
      <c r="B75" s="330">
        <v>24</v>
      </c>
      <c r="C75" s="103" t="s">
        <v>613</v>
      </c>
      <c r="D75" s="103" t="s">
        <v>197</v>
      </c>
      <c r="E75" s="103" t="s">
        <v>198</v>
      </c>
      <c r="F75" s="169">
        <v>24</v>
      </c>
      <c r="G75" s="343"/>
      <c r="H75" s="169">
        <v>3</v>
      </c>
      <c r="I75" s="169"/>
      <c r="J75" s="169">
        <v>3</v>
      </c>
      <c r="K75" s="169"/>
      <c r="L75" s="169"/>
      <c r="M75" s="170">
        <v>4</v>
      </c>
      <c r="N75" s="332" t="s">
        <v>583</v>
      </c>
    </row>
    <row r="76" spans="1:14" x14ac:dyDescent="0.3">
      <c r="A76" s="326">
        <v>60</v>
      </c>
      <c r="B76" s="286" t="s">
        <v>150</v>
      </c>
      <c r="C76" s="103" t="s">
        <v>666</v>
      </c>
      <c r="D76" s="103" t="s">
        <v>1216</v>
      </c>
      <c r="E76" s="103" t="s">
        <v>151</v>
      </c>
      <c r="F76" s="288">
        <v>9.1999999999999993</v>
      </c>
      <c r="G76" s="289"/>
      <c r="H76" s="289">
        <f>F76/4/2</f>
        <v>1.1499999999999999</v>
      </c>
      <c r="I76" s="289"/>
      <c r="J76" s="289">
        <f>H76</f>
        <v>1.1499999999999999</v>
      </c>
      <c r="K76" s="289"/>
      <c r="L76" s="289"/>
      <c r="M76" s="289">
        <v>2</v>
      </c>
      <c r="N76" s="332" t="s">
        <v>759</v>
      </c>
    </row>
    <row r="77" spans="1:14" x14ac:dyDescent="0.3">
      <c r="A77" s="326">
        <v>61</v>
      </c>
      <c r="B77" s="330">
        <v>24</v>
      </c>
      <c r="C77" s="103" t="s">
        <v>613</v>
      </c>
      <c r="D77" s="103" t="s">
        <v>199</v>
      </c>
      <c r="E77" s="103" t="s">
        <v>200</v>
      </c>
      <c r="F77" s="169">
        <v>24</v>
      </c>
      <c r="G77" s="343"/>
      <c r="H77" s="169">
        <v>3</v>
      </c>
      <c r="I77" s="169"/>
      <c r="J77" s="169">
        <v>3</v>
      </c>
      <c r="K77" s="169"/>
      <c r="L77" s="169"/>
      <c r="M77" s="170">
        <v>4</v>
      </c>
      <c r="N77" s="332" t="s">
        <v>583</v>
      </c>
    </row>
    <row r="78" spans="1:14" x14ac:dyDescent="0.3">
      <c r="A78" s="326">
        <v>62</v>
      </c>
      <c r="B78" s="330">
        <v>24</v>
      </c>
      <c r="C78" s="103" t="s">
        <v>613</v>
      </c>
      <c r="D78" s="103" t="s">
        <v>201</v>
      </c>
      <c r="E78" s="103" t="s">
        <v>153</v>
      </c>
      <c r="F78" s="169">
        <v>24</v>
      </c>
      <c r="G78" s="169"/>
      <c r="H78" s="169">
        <v>3</v>
      </c>
      <c r="I78" s="169"/>
      <c r="J78" s="169">
        <v>3</v>
      </c>
      <c r="K78" s="343"/>
      <c r="L78" s="169"/>
      <c r="M78" s="170">
        <v>4</v>
      </c>
      <c r="N78" s="332" t="s">
        <v>583</v>
      </c>
    </row>
    <row r="79" spans="1:14" x14ac:dyDescent="0.3">
      <c r="A79" s="326">
        <v>63</v>
      </c>
      <c r="B79" s="330">
        <v>24</v>
      </c>
      <c r="C79" s="103" t="s">
        <v>613</v>
      </c>
      <c r="D79" s="103" t="s">
        <v>202</v>
      </c>
      <c r="E79" s="103" t="s">
        <v>203</v>
      </c>
      <c r="F79" s="169">
        <v>24</v>
      </c>
      <c r="G79" s="169"/>
      <c r="H79" s="169">
        <f>F79/4/2</f>
        <v>3</v>
      </c>
      <c r="I79" s="169"/>
      <c r="J79" s="169">
        <f>F79/4/2</f>
        <v>3</v>
      </c>
      <c r="K79" s="343"/>
      <c r="L79" s="169"/>
      <c r="M79" s="170">
        <v>4</v>
      </c>
      <c r="N79" s="332" t="s">
        <v>583</v>
      </c>
    </row>
    <row r="80" spans="1:14" x14ac:dyDescent="0.3">
      <c r="A80" s="326">
        <v>64</v>
      </c>
      <c r="B80" s="330">
        <v>24</v>
      </c>
      <c r="C80" s="103" t="s">
        <v>613</v>
      </c>
      <c r="D80" s="103" t="s">
        <v>204</v>
      </c>
      <c r="E80" s="103" t="s">
        <v>205</v>
      </c>
      <c r="F80" s="169">
        <v>24</v>
      </c>
      <c r="G80" s="169"/>
      <c r="H80" s="169">
        <v>3</v>
      </c>
      <c r="I80" s="169"/>
      <c r="J80" s="169">
        <v>3</v>
      </c>
      <c r="K80" s="343"/>
      <c r="L80" s="169"/>
      <c r="M80" s="170">
        <v>4</v>
      </c>
      <c r="N80" s="332" t="s">
        <v>583</v>
      </c>
    </row>
    <row r="81" spans="1:14" x14ac:dyDescent="0.3">
      <c r="A81" s="326">
        <v>65</v>
      </c>
      <c r="B81" s="330">
        <v>24</v>
      </c>
      <c r="C81" s="103" t="s">
        <v>613</v>
      </c>
      <c r="D81" s="103" t="s">
        <v>223</v>
      </c>
      <c r="E81" s="103" t="s">
        <v>670</v>
      </c>
      <c r="F81" s="169">
        <v>24</v>
      </c>
      <c r="G81" s="169"/>
      <c r="H81" s="169">
        <f>F81/4/2</f>
        <v>3</v>
      </c>
      <c r="I81" s="343"/>
      <c r="J81" s="169">
        <f>F81/4/2</f>
        <v>3</v>
      </c>
      <c r="K81" s="343"/>
      <c r="L81" s="169"/>
      <c r="M81" s="170">
        <v>4</v>
      </c>
      <c r="N81" s="332" t="s">
        <v>583</v>
      </c>
    </row>
    <row r="82" spans="1:14" x14ac:dyDescent="0.3">
      <c r="A82" s="326">
        <v>66</v>
      </c>
      <c r="B82" s="330">
        <v>24</v>
      </c>
      <c r="C82" s="103" t="s">
        <v>613</v>
      </c>
      <c r="D82" s="103" t="s">
        <v>224</v>
      </c>
      <c r="E82" s="103" t="s">
        <v>225</v>
      </c>
      <c r="F82" s="169">
        <v>24</v>
      </c>
      <c r="G82" s="169"/>
      <c r="H82" s="169">
        <f>F82/4/2</f>
        <v>3</v>
      </c>
      <c r="I82" s="343"/>
      <c r="J82" s="169">
        <f>F82/4/2</f>
        <v>3</v>
      </c>
      <c r="K82" s="343"/>
      <c r="L82" s="169"/>
      <c r="M82" s="170">
        <v>4</v>
      </c>
      <c r="N82" s="332" t="s">
        <v>583</v>
      </c>
    </row>
    <row r="83" spans="1:14" x14ac:dyDescent="0.3">
      <c r="A83" s="326">
        <v>67</v>
      </c>
      <c r="B83" s="330">
        <v>24</v>
      </c>
      <c r="C83" s="103" t="s">
        <v>613</v>
      </c>
      <c r="D83" s="103" t="s">
        <v>226</v>
      </c>
      <c r="E83" s="103" t="s">
        <v>227</v>
      </c>
      <c r="F83" s="169">
        <v>24</v>
      </c>
      <c r="G83" s="343"/>
      <c r="H83" s="169">
        <f>F83/4/2</f>
        <v>3</v>
      </c>
      <c r="I83" s="169"/>
      <c r="J83" s="169">
        <f>F83/4/2</f>
        <v>3</v>
      </c>
      <c r="K83" s="170"/>
      <c r="L83" s="169"/>
      <c r="M83" s="170">
        <v>4</v>
      </c>
      <c r="N83" s="332" t="s">
        <v>583</v>
      </c>
    </row>
    <row r="84" spans="1:14" x14ac:dyDescent="0.3">
      <c r="A84" s="326">
        <v>68</v>
      </c>
      <c r="B84" s="330">
        <v>24</v>
      </c>
      <c r="C84" s="103" t="s">
        <v>613</v>
      </c>
      <c r="D84" s="103" t="s">
        <v>228</v>
      </c>
      <c r="E84" s="103" t="s">
        <v>229</v>
      </c>
      <c r="F84" s="169">
        <v>24</v>
      </c>
      <c r="G84" s="343"/>
      <c r="H84" s="169">
        <f>F84/4/2</f>
        <v>3</v>
      </c>
      <c r="I84" s="169"/>
      <c r="J84" s="169">
        <f>F84/4/2</f>
        <v>3</v>
      </c>
      <c r="K84" s="170"/>
      <c r="L84" s="169"/>
      <c r="M84" s="170">
        <v>4</v>
      </c>
      <c r="N84" s="332" t="s">
        <v>583</v>
      </c>
    </row>
    <row r="85" spans="1:14" x14ac:dyDescent="0.3">
      <c r="A85" s="326">
        <v>69</v>
      </c>
      <c r="B85" s="330">
        <v>24</v>
      </c>
      <c r="C85" s="103" t="s">
        <v>613</v>
      </c>
      <c r="D85" s="103" t="s">
        <v>230</v>
      </c>
      <c r="E85" s="103" t="s">
        <v>231</v>
      </c>
      <c r="F85" s="169">
        <v>24</v>
      </c>
      <c r="G85" s="343"/>
      <c r="H85" s="169">
        <v>3</v>
      </c>
      <c r="I85" s="169"/>
      <c r="J85" s="169">
        <v>3</v>
      </c>
      <c r="K85" s="170"/>
      <c r="L85" s="169"/>
      <c r="M85" s="170">
        <v>4</v>
      </c>
      <c r="N85" s="332" t="s">
        <v>583</v>
      </c>
    </row>
    <row r="86" spans="1:14" x14ac:dyDescent="0.3">
      <c r="A86" s="326">
        <v>70</v>
      </c>
      <c r="B86" s="330">
        <v>24</v>
      </c>
      <c r="C86" s="103" t="s">
        <v>613</v>
      </c>
      <c r="D86" s="103" t="s">
        <v>211</v>
      </c>
      <c r="E86" s="103" t="s">
        <v>212</v>
      </c>
      <c r="F86" s="169">
        <v>24</v>
      </c>
      <c r="G86" s="169"/>
      <c r="H86" s="169">
        <f>F86/4/2</f>
        <v>3</v>
      </c>
      <c r="I86" s="169"/>
      <c r="J86" s="169">
        <f>F86/4/2</f>
        <v>3</v>
      </c>
      <c r="K86" s="343"/>
      <c r="L86" s="169"/>
      <c r="M86" s="170">
        <v>4</v>
      </c>
      <c r="N86" s="332" t="s">
        <v>583</v>
      </c>
    </row>
    <row r="87" spans="1:14" x14ac:dyDescent="0.3">
      <c r="A87" s="326">
        <v>71</v>
      </c>
      <c r="B87" s="330">
        <v>24</v>
      </c>
      <c r="C87" s="103" t="s">
        <v>613</v>
      </c>
      <c r="D87" s="103" t="s">
        <v>215</v>
      </c>
      <c r="E87" s="103" t="s">
        <v>216</v>
      </c>
      <c r="F87" s="169">
        <v>24</v>
      </c>
      <c r="G87" s="169"/>
      <c r="H87" s="169">
        <f>F87/4/2</f>
        <v>3</v>
      </c>
      <c r="I87" s="169"/>
      <c r="J87" s="169">
        <f>F87/4/2</f>
        <v>3</v>
      </c>
      <c r="K87" s="343"/>
      <c r="L87" s="169"/>
      <c r="M87" s="170">
        <v>4</v>
      </c>
      <c r="N87" s="332" t="s">
        <v>583</v>
      </c>
    </row>
    <row r="88" spans="1:14" x14ac:dyDescent="0.3">
      <c r="A88" s="326">
        <v>72</v>
      </c>
      <c r="B88" s="330">
        <v>24</v>
      </c>
      <c r="C88" s="103" t="s">
        <v>613</v>
      </c>
      <c r="D88" s="103" t="s">
        <v>217</v>
      </c>
      <c r="E88" s="103" t="s">
        <v>218</v>
      </c>
      <c r="F88" s="169">
        <v>24</v>
      </c>
      <c r="G88" s="169"/>
      <c r="H88" s="169">
        <f>F88/4/2</f>
        <v>3</v>
      </c>
      <c r="I88" s="169"/>
      <c r="J88" s="169">
        <f>F88/4/2</f>
        <v>3</v>
      </c>
      <c r="K88" s="343"/>
      <c r="L88" s="169"/>
      <c r="M88" s="170">
        <v>4</v>
      </c>
      <c r="N88" s="332" t="s">
        <v>583</v>
      </c>
    </row>
    <row r="89" spans="1:14" x14ac:dyDescent="0.3">
      <c r="A89" s="326">
        <v>73</v>
      </c>
      <c r="B89" s="330">
        <v>24</v>
      </c>
      <c r="C89" s="103" t="s">
        <v>613</v>
      </c>
      <c r="D89" s="103" t="s">
        <v>219</v>
      </c>
      <c r="E89" s="103" t="s">
        <v>220</v>
      </c>
      <c r="F89" s="169">
        <v>24</v>
      </c>
      <c r="G89" s="169"/>
      <c r="H89" s="169">
        <f>F89/4/2</f>
        <v>3</v>
      </c>
      <c r="I89" s="169"/>
      <c r="J89" s="169">
        <f>F89/4/2</f>
        <v>3</v>
      </c>
      <c r="K89" s="343"/>
      <c r="L89" s="169"/>
      <c r="M89" s="170">
        <v>4</v>
      </c>
      <c r="N89" s="332" t="s">
        <v>583</v>
      </c>
    </row>
    <row r="90" spans="1:14" x14ac:dyDescent="0.3">
      <c r="A90" s="326">
        <v>74</v>
      </c>
      <c r="B90" s="330">
        <v>24</v>
      </c>
      <c r="C90" s="103" t="s">
        <v>613</v>
      </c>
      <c r="D90" s="103" t="s">
        <v>1332</v>
      </c>
      <c r="E90" s="103" t="s">
        <v>1333</v>
      </c>
      <c r="F90" s="169">
        <v>24</v>
      </c>
      <c r="G90" s="169"/>
      <c r="H90" s="169">
        <f>F90/4/2</f>
        <v>3</v>
      </c>
      <c r="I90" s="169"/>
      <c r="J90" s="169">
        <f>F90/4/2</f>
        <v>3</v>
      </c>
      <c r="K90" s="343"/>
      <c r="L90" s="169"/>
      <c r="M90" s="170">
        <v>4</v>
      </c>
      <c r="N90" s="332" t="s">
        <v>583</v>
      </c>
    </row>
    <row r="91" spans="1:14" x14ac:dyDescent="0.3">
      <c r="A91" s="326">
        <v>75</v>
      </c>
      <c r="B91" s="286">
        <v>2738</v>
      </c>
      <c r="C91" s="103" t="s">
        <v>1257</v>
      </c>
      <c r="D91" s="103" t="s">
        <v>1258</v>
      </c>
      <c r="E91" s="103" t="s">
        <v>1259</v>
      </c>
      <c r="F91" s="288" t="s">
        <v>644</v>
      </c>
      <c r="G91" s="288"/>
      <c r="H91" s="288"/>
      <c r="I91" s="288"/>
      <c r="J91" s="288"/>
      <c r="K91" s="288"/>
      <c r="L91" s="288"/>
      <c r="M91" s="344"/>
      <c r="N91" s="329" t="s">
        <v>338</v>
      </c>
    </row>
    <row r="92" spans="1:14" x14ac:dyDescent="0.3">
      <c r="A92" s="326">
        <v>76</v>
      </c>
      <c r="B92" s="286">
        <v>248</v>
      </c>
      <c r="C92" s="103" t="s">
        <v>1260</v>
      </c>
      <c r="D92" s="103" t="s">
        <v>1261</v>
      </c>
      <c r="E92" s="103" t="s">
        <v>1292</v>
      </c>
      <c r="F92" s="288">
        <v>3</v>
      </c>
      <c r="G92" s="288"/>
      <c r="H92" s="288">
        <f>F92/4</f>
        <v>0.75</v>
      </c>
      <c r="I92" s="288"/>
      <c r="J92" s="288"/>
      <c r="K92" s="288"/>
      <c r="L92" s="288"/>
      <c r="M92" s="344">
        <v>1</v>
      </c>
      <c r="N92" s="332" t="s">
        <v>616</v>
      </c>
    </row>
    <row r="93" spans="1:14" x14ac:dyDescent="0.3">
      <c r="A93" s="326">
        <v>77</v>
      </c>
      <c r="B93" s="286">
        <v>38</v>
      </c>
      <c r="C93" s="103" t="s">
        <v>667</v>
      </c>
      <c r="D93" s="103" t="s">
        <v>148</v>
      </c>
      <c r="E93" s="103" t="s">
        <v>149</v>
      </c>
      <c r="F93" s="288">
        <v>9.1479999999999997</v>
      </c>
      <c r="G93" s="289"/>
      <c r="H93" s="288">
        <f>F93/4/2</f>
        <v>1.1435</v>
      </c>
      <c r="I93" s="289"/>
      <c r="J93" s="288">
        <f>H93</f>
        <v>1.1435</v>
      </c>
      <c r="K93" s="289"/>
      <c r="L93" s="289"/>
      <c r="M93" s="289">
        <v>2</v>
      </c>
      <c r="N93" s="332" t="s">
        <v>583</v>
      </c>
    </row>
    <row r="94" spans="1:14" x14ac:dyDescent="0.3">
      <c r="A94" s="326">
        <v>78</v>
      </c>
      <c r="B94" s="286">
        <v>2240</v>
      </c>
      <c r="C94" s="103" t="s">
        <v>1190</v>
      </c>
      <c r="D94" s="103" t="s">
        <v>158</v>
      </c>
      <c r="E94" s="103" t="s">
        <v>1191</v>
      </c>
      <c r="F94" s="288">
        <v>1.5</v>
      </c>
      <c r="G94" s="289"/>
      <c r="H94" s="289"/>
      <c r="I94" s="289"/>
      <c r="J94" s="289">
        <v>0.75</v>
      </c>
      <c r="K94" s="289"/>
      <c r="L94" s="289"/>
      <c r="M94" s="289">
        <v>1</v>
      </c>
      <c r="N94" s="329" t="s">
        <v>648</v>
      </c>
    </row>
    <row r="95" spans="1:14" x14ac:dyDescent="0.3">
      <c r="A95" s="326">
        <v>79</v>
      </c>
      <c r="B95" s="286">
        <v>911</v>
      </c>
      <c r="C95" s="103" t="s">
        <v>160</v>
      </c>
      <c r="D95" s="103" t="s">
        <v>160</v>
      </c>
      <c r="E95" s="103" t="s">
        <v>161</v>
      </c>
      <c r="F95" s="288">
        <v>0.75800000000000001</v>
      </c>
      <c r="G95" s="289"/>
      <c r="H95" s="289"/>
      <c r="I95" s="289"/>
      <c r="J95" s="289">
        <v>0.76</v>
      </c>
      <c r="K95" s="345"/>
      <c r="L95" s="289"/>
      <c r="M95" s="289">
        <v>1</v>
      </c>
      <c r="N95" s="329" t="s">
        <v>612</v>
      </c>
    </row>
    <row r="96" spans="1:14" x14ac:dyDescent="0.3">
      <c r="A96" s="326">
        <v>80</v>
      </c>
      <c r="B96" s="286" t="s">
        <v>479</v>
      </c>
      <c r="C96" s="103" t="s">
        <v>480</v>
      </c>
      <c r="D96" s="103" t="s">
        <v>1192</v>
      </c>
      <c r="E96" s="103" t="s">
        <v>161</v>
      </c>
      <c r="F96" s="288">
        <v>0.75</v>
      </c>
      <c r="G96" s="289"/>
      <c r="H96" s="289"/>
      <c r="I96" s="289"/>
      <c r="J96" s="289">
        <v>0.75</v>
      </c>
      <c r="K96" s="288"/>
      <c r="L96" s="289"/>
      <c r="M96" s="346">
        <v>1</v>
      </c>
      <c r="N96" s="329" t="s">
        <v>612</v>
      </c>
    </row>
    <row r="97" spans="1:15" x14ac:dyDescent="0.3">
      <c r="A97" s="326">
        <v>81</v>
      </c>
      <c r="B97" s="286">
        <v>2826</v>
      </c>
      <c r="C97" s="103" t="s">
        <v>1193</v>
      </c>
      <c r="D97" s="103" t="s">
        <v>1194</v>
      </c>
      <c r="E97" s="103" t="s">
        <v>161</v>
      </c>
      <c r="F97" s="288" t="s">
        <v>644</v>
      </c>
      <c r="G97" s="289"/>
      <c r="H97" s="289"/>
      <c r="I97" s="289"/>
      <c r="J97" s="289"/>
      <c r="K97" s="288"/>
      <c r="L97" s="289"/>
      <c r="M97" s="346"/>
      <c r="N97" s="329" t="s">
        <v>338</v>
      </c>
    </row>
    <row r="98" spans="1:15" ht="21.6" customHeight="1" x14ac:dyDescent="0.3">
      <c r="A98" s="326">
        <v>82</v>
      </c>
      <c r="B98" s="286">
        <v>2859</v>
      </c>
      <c r="C98" s="290" t="s">
        <v>476</v>
      </c>
      <c r="D98" s="290" t="s">
        <v>477</v>
      </c>
      <c r="E98" s="290" t="s">
        <v>363</v>
      </c>
      <c r="F98" s="288">
        <v>6</v>
      </c>
      <c r="G98" s="289"/>
      <c r="H98" s="289">
        <v>0.75</v>
      </c>
      <c r="I98" s="289"/>
      <c r="J98" s="289">
        <v>0.75</v>
      </c>
      <c r="K98" s="289"/>
      <c r="L98" s="289"/>
      <c r="M98" s="346">
        <v>1</v>
      </c>
      <c r="N98" s="347" t="s">
        <v>0</v>
      </c>
    </row>
    <row r="99" spans="1:15" ht="21.6" customHeight="1" x14ac:dyDescent="0.3">
      <c r="A99" s="326">
        <v>83</v>
      </c>
      <c r="B99" s="286">
        <v>1499</v>
      </c>
      <c r="C99" s="290" t="s">
        <v>640</v>
      </c>
      <c r="D99" s="290" t="s">
        <v>1274</v>
      </c>
      <c r="E99" s="290" t="s">
        <v>1275</v>
      </c>
      <c r="F99" s="288">
        <v>0.75</v>
      </c>
      <c r="G99" s="289"/>
      <c r="H99" s="289"/>
      <c r="I99" s="289"/>
      <c r="J99" s="289"/>
      <c r="K99" s="289"/>
      <c r="L99" s="289"/>
      <c r="M99" s="346">
        <v>1</v>
      </c>
      <c r="N99" s="348" t="s">
        <v>338</v>
      </c>
    </row>
    <row r="100" spans="1:15" x14ac:dyDescent="0.3">
      <c r="A100" s="103"/>
      <c r="B100" s="103"/>
      <c r="C100" s="314" t="s">
        <v>586</v>
      </c>
      <c r="D100" s="314"/>
      <c r="E100" s="314"/>
      <c r="F100" s="349">
        <f t="shared" ref="F100:M100" si="1">SUM(F11:F99)</f>
        <v>1484.0269999999998</v>
      </c>
      <c r="G100" s="349">
        <f t="shared" si="1"/>
        <v>48.91875000000001</v>
      </c>
      <c r="H100" s="349">
        <f t="shared" si="1"/>
        <v>100.35100000000001</v>
      </c>
      <c r="I100" s="349">
        <f t="shared" si="1"/>
        <v>54.462499999999999</v>
      </c>
      <c r="J100" s="349">
        <f t="shared" si="1"/>
        <v>100.7535</v>
      </c>
      <c r="K100" s="349">
        <f t="shared" si="1"/>
        <v>51.258333333333347</v>
      </c>
      <c r="L100" s="349">
        <f t="shared" si="1"/>
        <v>14.040000000000001</v>
      </c>
      <c r="M100" s="350">
        <f t="shared" si="1"/>
        <v>203</v>
      </c>
      <c r="N100" s="350"/>
      <c r="O100" s="108"/>
    </row>
    <row r="101" spans="1:15" x14ac:dyDescent="0.3">
      <c r="A101" s="323"/>
      <c r="B101" s="351"/>
      <c r="C101" s="351"/>
      <c r="D101" s="351"/>
      <c r="E101" s="351"/>
      <c r="F101" s="351"/>
      <c r="G101" s="351"/>
      <c r="H101" s="351"/>
      <c r="I101" s="351"/>
      <c r="J101" s="351"/>
      <c r="K101" s="351"/>
      <c r="L101" s="351"/>
      <c r="M101" s="351"/>
    </row>
    <row r="102" spans="1:15" x14ac:dyDescent="0.3">
      <c r="A102" s="351"/>
      <c r="B102" s="321" t="s">
        <v>587</v>
      </c>
      <c r="C102" s="351"/>
      <c r="D102" s="351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130"/>
    </row>
    <row r="103" spans="1:15" x14ac:dyDescent="0.3">
      <c r="A103" s="351"/>
      <c r="B103" s="351" t="s">
        <v>588</v>
      </c>
      <c r="C103" s="351"/>
      <c r="D103" s="351"/>
      <c r="E103" s="351"/>
      <c r="F103" s="351"/>
      <c r="G103" s="351"/>
      <c r="H103" s="351"/>
      <c r="I103" s="351"/>
      <c r="J103" s="351"/>
      <c r="K103" s="351"/>
      <c r="L103" s="351"/>
      <c r="M103" s="351"/>
      <c r="N103" s="351"/>
      <c r="O103" s="130"/>
    </row>
    <row r="104" spans="1:15" x14ac:dyDescent="0.3">
      <c r="A104" s="351"/>
      <c r="B104" s="351" t="s">
        <v>589</v>
      </c>
      <c r="C104" s="351"/>
      <c r="D104" s="351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  <c r="O104" s="130"/>
    </row>
    <row r="105" spans="1:15" x14ac:dyDescent="0.3">
      <c r="A105" s="351"/>
      <c r="B105" s="351" t="s">
        <v>590</v>
      </c>
      <c r="C105" s="351"/>
      <c r="D105" s="351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130"/>
    </row>
    <row r="106" spans="1:15" x14ac:dyDescent="0.3">
      <c r="A106" s="351"/>
      <c r="B106" s="351"/>
      <c r="C106" s="351"/>
      <c r="D106" s="351"/>
      <c r="E106" s="351"/>
      <c r="F106" s="351"/>
      <c r="G106" s="351"/>
      <c r="H106" s="351"/>
      <c r="I106" s="351"/>
      <c r="J106" s="351"/>
      <c r="K106" s="351"/>
      <c r="L106" s="351"/>
      <c r="M106" s="351"/>
      <c r="N106" s="351"/>
      <c r="O106" s="130"/>
    </row>
    <row r="107" spans="1:15" x14ac:dyDescent="0.3">
      <c r="A107" s="351"/>
      <c r="B107" s="569" t="s">
        <v>444</v>
      </c>
      <c r="C107" s="569"/>
      <c r="D107" s="569"/>
      <c r="E107" s="351"/>
      <c r="F107" s="351"/>
      <c r="G107" s="351"/>
      <c r="H107" s="351"/>
      <c r="I107" s="351"/>
      <c r="J107" s="351"/>
      <c r="K107" s="351"/>
      <c r="L107" s="351"/>
      <c r="M107" s="351"/>
      <c r="N107" s="351"/>
      <c r="O107" s="130"/>
    </row>
    <row r="108" spans="1:15" x14ac:dyDescent="0.3">
      <c r="A108" s="351"/>
      <c r="B108" s="351"/>
      <c r="C108" s="351"/>
      <c r="D108" s="351"/>
      <c r="E108" s="351"/>
      <c r="F108" s="351"/>
      <c r="G108" s="351"/>
      <c r="H108" s="351"/>
      <c r="I108" s="351"/>
      <c r="J108" s="351"/>
      <c r="K108" s="351"/>
      <c r="L108" s="351"/>
      <c r="M108" s="351"/>
      <c r="N108" s="351"/>
      <c r="O108" s="130"/>
    </row>
    <row r="109" spans="1:15" x14ac:dyDescent="0.3">
      <c r="A109" s="351"/>
      <c r="B109" s="321" t="s">
        <v>591</v>
      </c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130"/>
    </row>
    <row r="110" spans="1:15" x14ac:dyDescent="0.3">
      <c r="A110" s="351"/>
      <c r="B110" s="351" t="s">
        <v>592</v>
      </c>
      <c r="C110" s="351"/>
      <c r="D110" s="351"/>
      <c r="E110" s="351" t="s">
        <v>593</v>
      </c>
      <c r="F110" s="351"/>
      <c r="G110" s="569" t="s">
        <v>594</v>
      </c>
      <c r="H110" s="569"/>
      <c r="I110" s="569"/>
      <c r="J110" s="351"/>
      <c r="K110" s="351"/>
      <c r="L110" s="351"/>
      <c r="M110" s="351"/>
      <c r="N110" s="351"/>
      <c r="O110" s="130"/>
    </row>
    <row r="111" spans="1:15" x14ac:dyDescent="0.3">
      <c r="A111" s="351"/>
      <c r="B111" s="351"/>
      <c r="C111" s="351"/>
      <c r="D111" s="351"/>
      <c r="E111" s="351"/>
      <c r="F111" s="351"/>
      <c r="G111" s="351"/>
      <c r="H111" s="351"/>
      <c r="I111" s="351"/>
      <c r="J111" s="351"/>
      <c r="K111" s="351"/>
      <c r="L111" s="351"/>
      <c r="M111" s="351"/>
      <c r="N111" s="351"/>
      <c r="O111" s="130"/>
    </row>
    <row r="112" spans="1:15" x14ac:dyDescent="0.3">
      <c r="A112" s="351"/>
      <c r="B112" s="351" t="s">
        <v>595</v>
      </c>
      <c r="C112" s="351"/>
      <c r="D112" s="351"/>
      <c r="E112" s="351" t="s">
        <v>593</v>
      </c>
      <c r="F112" s="351"/>
      <c r="G112" s="569" t="s">
        <v>432</v>
      </c>
      <c r="H112" s="569"/>
      <c r="I112" s="569"/>
      <c r="J112" s="569"/>
      <c r="K112" s="351"/>
      <c r="L112" s="351"/>
      <c r="M112" s="351"/>
      <c r="N112" s="351"/>
      <c r="O112" s="130"/>
    </row>
    <row r="113" spans="1:15" x14ac:dyDescent="0.3">
      <c r="A113" s="351"/>
      <c r="B113" s="351"/>
      <c r="C113" s="351"/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  <c r="O113" s="130"/>
    </row>
    <row r="114" spans="1:15" x14ac:dyDescent="0.3">
      <c r="A114" s="351"/>
      <c r="B114" s="351" t="s">
        <v>596</v>
      </c>
      <c r="C114" s="351"/>
      <c r="D114" s="351"/>
      <c r="E114" s="351" t="s">
        <v>593</v>
      </c>
      <c r="F114" s="351"/>
      <c r="G114" s="569" t="s">
        <v>597</v>
      </c>
      <c r="H114" s="569"/>
      <c r="I114" s="569"/>
      <c r="J114" s="569"/>
      <c r="K114" s="351"/>
      <c r="L114" s="351"/>
      <c r="M114" s="351"/>
      <c r="N114" s="351"/>
      <c r="O114" s="130"/>
    </row>
    <row r="115" spans="1:15" x14ac:dyDescent="0.3">
      <c r="A115" s="351"/>
      <c r="B115" s="351"/>
      <c r="C115" s="351"/>
      <c r="D115" s="351"/>
      <c r="E115" s="351"/>
      <c r="F115" s="351"/>
      <c r="G115" s="351"/>
      <c r="H115" s="351"/>
      <c r="I115" s="351"/>
      <c r="J115" s="351"/>
      <c r="K115" s="351"/>
      <c r="L115" s="351"/>
      <c r="M115" s="351"/>
      <c r="N115" s="351"/>
      <c r="O115" s="130"/>
    </row>
    <row r="116" spans="1:15" x14ac:dyDescent="0.3">
      <c r="A116" s="351"/>
      <c r="B116" s="351" t="s">
        <v>17</v>
      </c>
      <c r="C116" s="351"/>
      <c r="D116" s="351"/>
      <c r="E116" s="566" t="s">
        <v>1357</v>
      </c>
      <c r="F116" s="566"/>
      <c r="G116" s="569" t="s">
        <v>448</v>
      </c>
      <c r="H116" s="569"/>
      <c r="I116" s="569"/>
      <c r="J116" s="569"/>
      <c r="K116" s="351"/>
      <c r="L116" s="351"/>
      <c r="M116" s="351"/>
      <c r="N116" s="351"/>
      <c r="O116" s="130"/>
    </row>
    <row r="117" spans="1:15" x14ac:dyDescent="0.3">
      <c r="A117" s="353"/>
      <c r="B117" s="351"/>
      <c r="C117" s="351"/>
      <c r="D117" s="351"/>
      <c r="E117" s="351"/>
      <c r="F117" s="351"/>
      <c r="G117" s="351"/>
      <c r="H117" s="351"/>
      <c r="I117" s="351"/>
      <c r="J117" s="353"/>
      <c r="K117" s="353"/>
      <c r="L117" s="353"/>
      <c r="M117" s="353"/>
      <c r="N117" s="353"/>
      <c r="O117" s="185"/>
    </row>
    <row r="118" spans="1:15" x14ac:dyDescent="0.3">
      <c r="A118" s="353"/>
      <c r="B118" s="351" t="s">
        <v>598</v>
      </c>
      <c r="C118" s="351"/>
      <c r="D118" s="351"/>
      <c r="E118" s="566" t="s">
        <v>1357</v>
      </c>
      <c r="F118" s="566"/>
      <c r="G118" s="569" t="s">
        <v>1368</v>
      </c>
      <c r="H118" s="569"/>
      <c r="I118" s="569"/>
      <c r="J118" s="569"/>
      <c r="K118" s="353"/>
      <c r="L118" s="353"/>
      <c r="M118" s="353"/>
      <c r="N118" s="353"/>
      <c r="O118" s="185"/>
    </row>
    <row r="119" spans="1:15" x14ac:dyDescent="0.3">
      <c r="A119" s="353"/>
      <c r="B119" s="351"/>
      <c r="C119" s="351"/>
      <c r="D119" s="351"/>
      <c r="E119" s="566" t="s">
        <v>599</v>
      </c>
      <c r="F119" s="566"/>
      <c r="G119" s="351" t="s">
        <v>600</v>
      </c>
      <c r="H119" s="351"/>
      <c r="I119" s="351"/>
      <c r="J119" s="353"/>
      <c r="K119" s="353"/>
      <c r="L119" s="353"/>
      <c r="M119" s="353"/>
      <c r="N119" s="353"/>
      <c r="O119" s="185"/>
    </row>
  </sheetData>
  <mergeCells count="48">
    <mergeCell ref="A28:A30"/>
    <mergeCell ref="B28:B30"/>
    <mergeCell ref="C28:C30"/>
    <mergeCell ref="D28:D30"/>
    <mergeCell ref="E28:E30"/>
    <mergeCell ref="M15:M18"/>
    <mergeCell ref="K12:K13"/>
    <mergeCell ref="G9:L9"/>
    <mergeCell ref="A1:C1"/>
    <mergeCell ref="G15:G18"/>
    <mergeCell ref="A2:C2"/>
    <mergeCell ref="N15:N18"/>
    <mergeCell ref="M12:M13"/>
    <mergeCell ref="L1:N1"/>
    <mergeCell ref="L2:N2"/>
    <mergeCell ref="L3:N3"/>
    <mergeCell ref="L4:N4"/>
    <mergeCell ref="A3:C3"/>
    <mergeCell ref="L5:N5"/>
    <mergeCell ref="I15:I18"/>
    <mergeCell ref="K15:K18"/>
    <mergeCell ref="A4:C4"/>
    <mergeCell ref="A12:A13"/>
    <mergeCell ref="G12:G13"/>
    <mergeCell ref="I12:I13"/>
    <mergeCell ref="A7:N7"/>
    <mergeCell ref="A8:N8"/>
    <mergeCell ref="L12:L13"/>
    <mergeCell ref="A15:A18"/>
    <mergeCell ref="E119:F119"/>
    <mergeCell ref="H12:H13"/>
    <mergeCell ref="G110:I110"/>
    <mergeCell ref="G112:J112"/>
    <mergeCell ref="G114:J114"/>
    <mergeCell ref="B107:D107"/>
    <mergeCell ref="E116:F116"/>
    <mergeCell ref="G116:J116"/>
    <mergeCell ref="E118:F118"/>
    <mergeCell ref="G118:J118"/>
    <mergeCell ref="N59:N60"/>
    <mergeCell ref="M59:M60"/>
    <mergeCell ref="A59:A60"/>
    <mergeCell ref="H59:H60"/>
    <mergeCell ref="I59:I60"/>
    <mergeCell ref="J59:J60"/>
    <mergeCell ref="G59:G60"/>
    <mergeCell ref="L59:L60"/>
    <mergeCell ref="K59:K60"/>
  </mergeCells>
  <phoneticPr fontId="12" type="noConversion"/>
  <pageMargins left="0" right="0" top="0.19685039370078741" bottom="0.19685039370078741" header="0.51181102362204722" footer="0.51181102362204722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47"/>
  <sheetViews>
    <sheetView view="pageLayout" zoomScaleNormal="100" zoomScaleSheetLayoutView="80" workbookViewId="0">
      <selection activeCell="D78" sqref="D78"/>
    </sheetView>
  </sheetViews>
  <sheetFormatPr defaultRowHeight="15" x14ac:dyDescent="0.25"/>
  <cols>
    <col min="1" max="1" width="6.140625" style="270" customWidth="1"/>
    <col min="2" max="2" width="8" style="271" customWidth="1"/>
    <col min="3" max="3" width="17" style="272" customWidth="1"/>
    <col min="4" max="4" width="16.140625" style="272" customWidth="1"/>
    <col min="5" max="5" width="20.5703125" style="272" customWidth="1"/>
    <col min="6" max="6" width="9.5703125" style="270" customWidth="1"/>
    <col min="7" max="13" width="6.7109375" style="272" customWidth="1"/>
    <col min="14" max="14" width="9.42578125" style="272" customWidth="1"/>
    <col min="15" max="15" width="14.7109375" style="308" customWidth="1"/>
  </cols>
  <sheetData>
    <row r="1" spans="1:15" x14ac:dyDescent="0.25">
      <c r="A1" s="603" t="s">
        <v>558</v>
      </c>
      <c r="B1" s="603"/>
      <c r="C1" s="603"/>
      <c r="D1" s="223"/>
      <c r="E1" s="223"/>
      <c r="F1" s="224"/>
      <c r="G1" s="223"/>
      <c r="H1" s="223"/>
      <c r="I1" s="223"/>
      <c r="J1" s="223"/>
      <c r="K1" s="223"/>
      <c r="L1" s="223" t="s">
        <v>559</v>
      </c>
      <c r="M1" s="223"/>
      <c r="N1" s="223"/>
      <c r="O1" s="305"/>
    </row>
    <row r="2" spans="1:15" x14ac:dyDescent="0.25">
      <c r="A2" s="603" t="s">
        <v>1352</v>
      </c>
      <c r="B2" s="603"/>
      <c r="C2" s="603"/>
      <c r="D2" s="223"/>
      <c r="E2" s="223"/>
      <c r="F2" s="224"/>
      <c r="G2" s="223"/>
      <c r="H2" s="223"/>
      <c r="I2" s="223"/>
      <c r="J2" s="223"/>
      <c r="K2" s="223"/>
      <c r="L2" s="223" t="s">
        <v>430</v>
      </c>
      <c r="M2" s="223"/>
      <c r="N2" s="223"/>
      <c r="O2" s="305"/>
    </row>
    <row r="3" spans="1:15" x14ac:dyDescent="0.25">
      <c r="A3" s="634" t="s">
        <v>1353</v>
      </c>
      <c r="B3" s="634"/>
      <c r="C3" s="634"/>
      <c r="D3" s="223"/>
      <c r="E3" s="223"/>
      <c r="F3" s="224"/>
      <c r="G3" s="223"/>
      <c r="H3" s="223"/>
      <c r="I3" s="223"/>
      <c r="J3" s="223"/>
      <c r="K3" s="223"/>
      <c r="L3" s="223" t="s">
        <v>560</v>
      </c>
      <c r="M3" s="223"/>
      <c r="N3" s="223"/>
      <c r="O3" s="305"/>
    </row>
    <row r="4" spans="1:15" x14ac:dyDescent="0.25">
      <c r="A4" s="224" t="s">
        <v>1314</v>
      </c>
      <c r="B4" s="225"/>
      <c r="C4" s="223"/>
      <c r="D4" s="223"/>
      <c r="E4" s="223"/>
      <c r="F4" s="224"/>
      <c r="G4" s="223"/>
      <c r="H4" s="223"/>
      <c r="I4" s="223"/>
      <c r="J4" s="223"/>
      <c r="K4" s="223"/>
      <c r="L4" s="223" t="s">
        <v>18</v>
      </c>
      <c r="M4" s="223"/>
      <c r="N4" s="223"/>
      <c r="O4" s="305"/>
    </row>
    <row r="5" spans="1:15" x14ac:dyDescent="0.25">
      <c r="A5" s="603" t="s">
        <v>1359</v>
      </c>
      <c r="B5" s="603"/>
      <c r="C5" s="603"/>
      <c r="D5" s="223"/>
      <c r="E5" s="223"/>
      <c r="F5" s="224"/>
      <c r="G5" s="223"/>
      <c r="H5" s="223"/>
      <c r="I5" s="223"/>
      <c r="J5" s="223"/>
      <c r="K5" s="223"/>
      <c r="L5" s="223" t="s">
        <v>1367</v>
      </c>
      <c r="M5" s="223"/>
      <c r="N5" s="223"/>
      <c r="O5" s="305"/>
    </row>
    <row r="6" spans="1:15" x14ac:dyDescent="0.25">
      <c r="A6" s="224"/>
      <c r="B6" s="225"/>
      <c r="C6" s="223"/>
      <c r="D6" s="223"/>
      <c r="E6" s="223"/>
      <c r="F6" s="224"/>
      <c r="G6" s="223"/>
      <c r="H6" s="223"/>
      <c r="I6" s="223"/>
      <c r="J6" s="223"/>
      <c r="K6" s="223"/>
      <c r="L6" s="223"/>
      <c r="M6" s="223"/>
      <c r="N6" s="223"/>
      <c r="O6" s="305"/>
    </row>
    <row r="7" spans="1:15" x14ac:dyDescent="0.25">
      <c r="A7" s="224"/>
      <c r="B7" s="225"/>
      <c r="C7" s="223"/>
      <c r="D7" s="223"/>
      <c r="E7" s="223"/>
      <c r="F7" s="224"/>
      <c r="G7" s="223"/>
      <c r="H7" s="223"/>
      <c r="I7" s="223"/>
      <c r="J7" s="223"/>
      <c r="K7" s="223"/>
      <c r="L7" s="223"/>
      <c r="M7" s="223"/>
      <c r="N7" s="223"/>
      <c r="O7" s="305"/>
    </row>
    <row r="8" spans="1:15" x14ac:dyDescent="0.25">
      <c r="A8" s="619" t="s">
        <v>925</v>
      </c>
      <c r="B8" s="619"/>
      <c r="C8" s="619"/>
      <c r="D8" s="619"/>
      <c r="E8" s="619"/>
      <c r="F8" s="619"/>
      <c r="G8" s="619"/>
      <c r="H8" s="619"/>
      <c r="I8" s="619"/>
      <c r="J8" s="619"/>
      <c r="K8" s="619"/>
      <c r="L8" s="619"/>
      <c r="M8" s="619"/>
      <c r="N8" s="619"/>
      <c r="O8" s="619"/>
    </row>
    <row r="9" spans="1:15" x14ac:dyDescent="0.25">
      <c r="A9" s="619" t="s">
        <v>1339</v>
      </c>
      <c r="B9" s="619"/>
      <c r="C9" s="619"/>
      <c r="D9" s="619"/>
      <c r="E9" s="619"/>
      <c r="F9" s="619"/>
      <c r="G9" s="619"/>
      <c r="H9" s="619"/>
      <c r="I9" s="619"/>
      <c r="J9" s="619"/>
      <c r="K9" s="619"/>
      <c r="L9" s="619"/>
      <c r="M9" s="619"/>
      <c r="N9" s="619"/>
      <c r="O9" s="619"/>
    </row>
    <row r="10" spans="1:15" x14ac:dyDescent="0.25">
      <c r="A10" s="620" t="s">
        <v>486</v>
      </c>
      <c r="B10" s="620"/>
      <c r="C10" s="620"/>
      <c r="D10" s="620"/>
      <c r="E10" s="620"/>
      <c r="F10" s="620"/>
      <c r="G10" s="620"/>
      <c r="H10" s="620"/>
      <c r="I10" s="620"/>
      <c r="J10" s="620"/>
      <c r="K10" s="620"/>
      <c r="L10" s="620"/>
      <c r="M10" s="620"/>
      <c r="N10" s="620"/>
      <c r="O10" s="620"/>
    </row>
    <row r="11" spans="1:15" ht="57.75" customHeight="1" x14ac:dyDescent="0.25">
      <c r="A11" s="226" t="s">
        <v>563</v>
      </c>
      <c r="B11" s="227" t="s">
        <v>342</v>
      </c>
      <c r="C11" s="227" t="s">
        <v>348</v>
      </c>
      <c r="D11" s="227" t="s">
        <v>344</v>
      </c>
      <c r="E11" s="228" t="s">
        <v>564</v>
      </c>
      <c r="F11" s="226" t="s">
        <v>346</v>
      </c>
      <c r="G11" s="626" t="s">
        <v>565</v>
      </c>
      <c r="H11" s="627"/>
      <c r="I11" s="627"/>
      <c r="J11" s="627"/>
      <c r="K11" s="627"/>
      <c r="L11" s="627"/>
      <c r="M11" s="628"/>
      <c r="N11" s="227" t="s">
        <v>602</v>
      </c>
      <c r="O11" s="310" t="s">
        <v>566</v>
      </c>
    </row>
    <row r="12" spans="1:15" ht="15.75" thickBot="1" x14ac:dyDescent="0.3">
      <c r="A12" s="229"/>
      <c r="B12" s="230"/>
      <c r="C12" s="231"/>
      <c r="D12" s="231"/>
      <c r="E12" s="231"/>
      <c r="F12" s="229"/>
      <c r="G12" s="230" t="s">
        <v>567</v>
      </c>
      <c r="H12" s="230" t="s">
        <v>568</v>
      </c>
      <c r="I12" s="230" t="s">
        <v>569</v>
      </c>
      <c r="J12" s="230" t="s">
        <v>570</v>
      </c>
      <c r="K12" s="230" t="s">
        <v>571</v>
      </c>
      <c r="L12" s="230" t="s">
        <v>572</v>
      </c>
      <c r="M12" s="230" t="s">
        <v>876</v>
      </c>
      <c r="N12" s="230"/>
      <c r="O12" s="309"/>
    </row>
    <row r="13" spans="1:15" ht="17.100000000000001" customHeight="1" x14ac:dyDescent="0.25">
      <c r="A13" s="630">
        <v>1</v>
      </c>
      <c r="B13" s="232">
        <v>109</v>
      </c>
      <c r="C13" s="233" t="s">
        <v>573</v>
      </c>
      <c r="D13" s="233" t="s">
        <v>877</v>
      </c>
      <c r="E13" s="373" t="s">
        <v>878</v>
      </c>
      <c r="F13" s="306">
        <v>30.97</v>
      </c>
      <c r="G13" s="618">
        <v>1.33</v>
      </c>
      <c r="H13" s="618">
        <v>1.33</v>
      </c>
      <c r="I13" s="618">
        <v>1.33</v>
      </c>
      <c r="J13" s="618">
        <v>1.33</v>
      </c>
      <c r="K13" s="618">
        <v>1.33</v>
      </c>
      <c r="L13" s="618">
        <v>1.33</v>
      </c>
      <c r="M13" s="618">
        <v>1.33</v>
      </c>
      <c r="N13" s="232">
        <v>1</v>
      </c>
      <c r="O13" s="635" t="s">
        <v>924</v>
      </c>
    </row>
    <row r="14" spans="1:15" ht="17.100000000000001" customHeight="1" x14ac:dyDescent="0.25">
      <c r="A14" s="629"/>
      <c r="B14" s="234">
        <v>464</v>
      </c>
      <c r="C14" s="235" t="s">
        <v>54</v>
      </c>
      <c r="D14" s="235"/>
      <c r="E14" s="239" t="s">
        <v>878</v>
      </c>
      <c r="F14" s="303">
        <v>0.22500000000000001</v>
      </c>
      <c r="G14" s="617"/>
      <c r="H14" s="617"/>
      <c r="I14" s="617"/>
      <c r="J14" s="617"/>
      <c r="K14" s="617"/>
      <c r="L14" s="617"/>
      <c r="M14" s="617"/>
      <c r="N14" s="234" t="s">
        <v>580</v>
      </c>
      <c r="O14" s="633"/>
    </row>
    <row r="15" spans="1:15" ht="17.100000000000001" customHeight="1" x14ac:dyDescent="0.25">
      <c r="A15" s="602"/>
      <c r="B15" s="234">
        <v>2647</v>
      </c>
      <c r="C15" s="235" t="s">
        <v>937</v>
      </c>
      <c r="D15" s="235" t="s">
        <v>634</v>
      </c>
      <c r="E15" s="236" t="s">
        <v>938</v>
      </c>
      <c r="F15" s="303">
        <v>6</v>
      </c>
      <c r="G15" s="596"/>
      <c r="H15" s="596"/>
      <c r="I15" s="596"/>
      <c r="J15" s="596"/>
      <c r="K15" s="596"/>
      <c r="L15" s="596"/>
      <c r="M15" s="596"/>
      <c r="N15" s="234" t="s">
        <v>580</v>
      </c>
      <c r="O15" s="632"/>
    </row>
    <row r="16" spans="1:15" ht="17.100000000000001" customHeight="1" x14ac:dyDescent="0.25">
      <c r="A16" s="601">
        <v>2</v>
      </c>
      <c r="B16" s="237">
        <v>109</v>
      </c>
      <c r="C16" s="238" t="s">
        <v>573</v>
      </c>
      <c r="D16" s="238" t="s">
        <v>877</v>
      </c>
      <c r="E16" s="239" t="s">
        <v>913</v>
      </c>
      <c r="F16" s="247">
        <v>45.27</v>
      </c>
      <c r="G16" s="595">
        <v>1.62</v>
      </c>
      <c r="H16" s="595">
        <v>1.62</v>
      </c>
      <c r="I16" s="595">
        <v>1.62</v>
      </c>
      <c r="J16" s="595">
        <v>1.62</v>
      </c>
      <c r="K16" s="595">
        <v>1.62</v>
      </c>
      <c r="L16" s="595">
        <v>1.62</v>
      </c>
      <c r="M16" s="595">
        <v>1.62</v>
      </c>
      <c r="N16" s="237">
        <v>2</v>
      </c>
      <c r="O16" s="631" t="s">
        <v>924</v>
      </c>
    </row>
    <row r="17" spans="1:15" ht="17.100000000000001" customHeight="1" x14ac:dyDescent="0.25">
      <c r="A17" s="602"/>
      <c r="B17" s="237">
        <v>1040</v>
      </c>
      <c r="C17" s="238" t="s">
        <v>503</v>
      </c>
      <c r="D17" s="238" t="s">
        <v>582</v>
      </c>
      <c r="E17" s="239" t="s">
        <v>913</v>
      </c>
      <c r="F17" s="247">
        <v>4.9000000000000002E-2</v>
      </c>
      <c r="G17" s="596"/>
      <c r="H17" s="596"/>
      <c r="I17" s="596"/>
      <c r="J17" s="596"/>
      <c r="K17" s="596"/>
      <c r="L17" s="596"/>
      <c r="M17" s="596"/>
      <c r="N17" s="237" t="s">
        <v>580</v>
      </c>
      <c r="O17" s="632"/>
    </row>
    <row r="18" spans="1:15" ht="17.100000000000001" customHeight="1" x14ac:dyDescent="0.25">
      <c r="A18" s="241">
        <v>3</v>
      </c>
      <c r="B18" s="237">
        <v>109</v>
      </c>
      <c r="C18" s="238" t="s">
        <v>573</v>
      </c>
      <c r="D18" s="238" t="s">
        <v>877</v>
      </c>
      <c r="E18" s="239" t="s">
        <v>1325</v>
      </c>
      <c r="F18" s="247">
        <v>94.94</v>
      </c>
      <c r="G18" s="237">
        <f>F18/4/7</f>
        <v>3.3907142857142856</v>
      </c>
      <c r="H18" s="237">
        <f t="shared" ref="H18:M18" si="0">G18</f>
        <v>3.3907142857142856</v>
      </c>
      <c r="I18" s="237">
        <f t="shared" si="0"/>
        <v>3.3907142857142856</v>
      </c>
      <c r="J18" s="237">
        <f t="shared" si="0"/>
        <v>3.3907142857142856</v>
      </c>
      <c r="K18" s="237">
        <f t="shared" si="0"/>
        <v>3.3907142857142856</v>
      </c>
      <c r="L18" s="237">
        <f t="shared" si="0"/>
        <v>3.3907142857142856</v>
      </c>
      <c r="M18" s="237">
        <f t="shared" si="0"/>
        <v>3.3907142857142856</v>
      </c>
      <c r="N18" s="237">
        <v>2</v>
      </c>
      <c r="O18" s="311" t="s">
        <v>924</v>
      </c>
    </row>
    <row r="19" spans="1:15" ht="17.100000000000001" customHeight="1" x14ac:dyDescent="0.25">
      <c r="A19" s="241">
        <v>4</v>
      </c>
      <c r="B19" s="237">
        <v>109</v>
      </c>
      <c r="C19" s="238" t="s">
        <v>573</v>
      </c>
      <c r="D19" s="238" t="s">
        <v>877</v>
      </c>
      <c r="E19" s="239" t="s">
        <v>879</v>
      </c>
      <c r="F19" s="247">
        <v>76</v>
      </c>
      <c r="G19" s="237">
        <v>2.71</v>
      </c>
      <c r="H19" s="237">
        <v>2.71</v>
      </c>
      <c r="I19" s="237">
        <v>2.71</v>
      </c>
      <c r="J19" s="237">
        <v>2.71</v>
      </c>
      <c r="K19" s="237">
        <v>2.71</v>
      </c>
      <c r="L19" s="237">
        <v>2.71</v>
      </c>
      <c r="M19" s="237">
        <v>2.71</v>
      </c>
      <c r="N19" s="237">
        <v>1</v>
      </c>
      <c r="O19" s="311" t="s">
        <v>924</v>
      </c>
    </row>
    <row r="20" spans="1:15" ht="17.100000000000001" customHeight="1" x14ac:dyDescent="0.25">
      <c r="A20" s="601">
        <v>5</v>
      </c>
      <c r="B20" s="237">
        <v>109</v>
      </c>
      <c r="C20" s="238" t="s">
        <v>573</v>
      </c>
      <c r="D20" s="238" t="s">
        <v>877</v>
      </c>
      <c r="E20" s="239" t="s">
        <v>906</v>
      </c>
      <c r="F20" s="247">
        <v>25.69</v>
      </c>
      <c r="G20" s="595">
        <v>3.81</v>
      </c>
      <c r="H20" s="595">
        <v>3.81</v>
      </c>
      <c r="I20" s="595">
        <v>3.81</v>
      </c>
      <c r="J20" s="595">
        <v>3.81</v>
      </c>
      <c r="K20" s="595">
        <v>3.81</v>
      </c>
      <c r="L20" s="595">
        <v>3.81</v>
      </c>
      <c r="M20" s="595">
        <v>3.81</v>
      </c>
      <c r="N20" s="595">
        <v>1</v>
      </c>
      <c r="O20" s="631" t="s">
        <v>924</v>
      </c>
    </row>
    <row r="21" spans="1:15" ht="17.100000000000001" customHeight="1" x14ac:dyDescent="0.25">
      <c r="A21" s="629"/>
      <c r="B21" s="237">
        <v>109</v>
      </c>
      <c r="C21" s="238" t="s">
        <v>573</v>
      </c>
      <c r="D21" s="238" t="s">
        <v>877</v>
      </c>
      <c r="E21" s="239" t="s">
        <v>940</v>
      </c>
      <c r="F21" s="247">
        <v>26.06</v>
      </c>
      <c r="G21" s="617"/>
      <c r="H21" s="617"/>
      <c r="I21" s="617"/>
      <c r="J21" s="617"/>
      <c r="K21" s="617"/>
      <c r="L21" s="617"/>
      <c r="M21" s="617"/>
      <c r="N21" s="617"/>
      <c r="O21" s="633"/>
    </row>
    <row r="22" spans="1:15" ht="17.100000000000001" customHeight="1" x14ac:dyDescent="0.25">
      <c r="A22" s="602"/>
      <c r="B22" s="237">
        <v>109</v>
      </c>
      <c r="C22" s="238" t="s">
        <v>573</v>
      </c>
      <c r="D22" s="238" t="s">
        <v>877</v>
      </c>
      <c r="E22" s="239" t="s">
        <v>939</v>
      </c>
      <c r="F22" s="247">
        <v>54.86</v>
      </c>
      <c r="G22" s="596"/>
      <c r="H22" s="596"/>
      <c r="I22" s="596"/>
      <c r="J22" s="596"/>
      <c r="K22" s="596"/>
      <c r="L22" s="596"/>
      <c r="M22" s="596"/>
      <c r="N22" s="596"/>
      <c r="O22" s="632"/>
    </row>
    <row r="23" spans="1:15" ht="17.100000000000001" customHeight="1" x14ac:dyDescent="0.25">
      <c r="A23" s="241">
        <v>6</v>
      </c>
      <c r="B23" s="237">
        <v>109</v>
      </c>
      <c r="C23" s="238" t="s">
        <v>573</v>
      </c>
      <c r="D23" s="238" t="s">
        <v>877</v>
      </c>
      <c r="E23" s="239" t="s">
        <v>911</v>
      </c>
      <c r="F23" s="247">
        <v>20.52</v>
      </c>
      <c r="G23" s="237">
        <v>1.71</v>
      </c>
      <c r="H23" s="237"/>
      <c r="I23" s="237">
        <v>1.71</v>
      </c>
      <c r="J23" s="237"/>
      <c r="K23" s="237"/>
      <c r="L23" s="237">
        <v>1.71</v>
      </c>
      <c r="M23" s="237"/>
      <c r="N23" s="237">
        <v>1</v>
      </c>
      <c r="O23" s="311" t="s">
        <v>945</v>
      </c>
    </row>
    <row r="24" spans="1:15" ht="17.100000000000001" customHeight="1" x14ac:dyDescent="0.25">
      <c r="A24" s="601">
        <v>7</v>
      </c>
      <c r="B24" s="237">
        <v>109</v>
      </c>
      <c r="C24" s="238" t="s">
        <v>573</v>
      </c>
      <c r="D24" s="238" t="s">
        <v>877</v>
      </c>
      <c r="E24" s="239" t="s">
        <v>880</v>
      </c>
      <c r="F24" s="247">
        <v>39.64</v>
      </c>
      <c r="G24" s="595">
        <v>1.66</v>
      </c>
      <c r="H24" s="595">
        <v>1.66</v>
      </c>
      <c r="I24" s="615"/>
      <c r="J24" s="595">
        <v>1.66</v>
      </c>
      <c r="K24" s="595">
        <v>1.66</v>
      </c>
      <c r="L24" s="595">
        <v>1.66</v>
      </c>
      <c r="M24" s="595">
        <v>1.66</v>
      </c>
      <c r="N24" s="237">
        <v>1</v>
      </c>
      <c r="O24" s="631" t="s">
        <v>468</v>
      </c>
    </row>
    <row r="25" spans="1:15" ht="17.100000000000001" customHeight="1" x14ac:dyDescent="0.25">
      <c r="A25" s="602"/>
      <c r="B25" s="237">
        <v>459</v>
      </c>
      <c r="C25" s="238" t="s">
        <v>413</v>
      </c>
      <c r="D25" s="238" t="s">
        <v>582</v>
      </c>
      <c r="E25" s="239" t="s">
        <v>880</v>
      </c>
      <c r="F25" s="247">
        <v>0.13</v>
      </c>
      <c r="G25" s="596"/>
      <c r="H25" s="596"/>
      <c r="I25" s="616"/>
      <c r="J25" s="596"/>
      <c r="K25" s="596"/>
      <c r="L25" s="596"/>
      <c r="M25" s="596"/>
      <c r="N25" s="237" t="s">
        <v>580</v>
      </c>
      <c r="O25" s="632"/>
    </row>
    <row r="26" spans="1:15" ht="17.100000000000001" customHeight="1" x14ac:dyDescent="0.25">
      <c r="A26" s="241">
        <v>8</v>
      </c>
      <c r="B26" s="237">
        <v>109</v>
      </c>
      <c r="C26" s="238" t="s">
        <v>573</v>
      </c>
      <c r="D26" s="238" t="s">
        <v>877</v>
      </c>
      <c r="E26" s="239" t="s">
        <v>881</v>
      </c>
      <c r="F26" s="247">
        <v>60.37</v>
      </c>
      <c r="G26" s="237">
        <v>2.16</v>
      </c>
      <c r="H26" s="237">
        <v>2.16</v>
      </c>
      <c r="I26" s="237">
        <v>2.16</v>
      </c>
      <c r="J26" s="237">
        <v>2.16</v>
      </c>
      <c r="K26" s="237">
        <v>2.16</v>
      </c>
      <c r="L26" s="237">
        <v>2.16</v>
      </c>
      <c r="M26" s="237">
        <v>2.16</v>
      </c>
      <c r="N26" s="237">
        <v>1</v>
      </c>
      <c r="O26" s="311" t="s">
        <v>924</v>
      </c>
    </row>
    <row r="27" spans="1:15" ht="17.100000000000001" customHeight="1" x14ac:dyDescent="0.25">
      <c r="A27" s="241">
        <v>9</v>
      </c>
      <c r="B27" s="237">
        <v>109</v>
      </c>
      <c r="C27" s="238" t="s">
        <v>573</v>
      </c>
      <c r="D27" s="238" t="s">
        <v>877</v>
      </c>
      <c r="E27" s="239" t="s">
        <v>907</v>
      </c>
      <c r="F27" s="247">
        <v>44.65</v>
      </c>
      <c r="G27" s="237">
        <v>1.59</v>
      </c>
      <c r="H27" s="237">
        <v>1.59</v>
      </c>
      <c r="I27" s="237">
        <v>1.59</v>
      </c>
      <c r="J27" s="237">
        <v>1.59</v>
      </c>
      <c r="K27" s="237">
        <v>1.59</v>
      </c>
      <c r="L27" s="237">
        <v>1.59</v>
      </c>
      <c r="M27" s="237">
        <v>1.59</v>
      </c>
      <c r="N27" s="237">
        <v>1</v>
      </c>
      <c r="O27" s="311" t="s">
        <v>924</v>
      </c>
    </row>
    <row r="28" spans="1:15" ht="17.100000000000001" customHeight="1" x14ac:dyDescent="0.25">
      <c r="A28" s="241">
        <v>10</v>
      </c>
      <c r="B28" s="237">
        <v>109</v>
      </c>
      <c r="C28" s="238" t="s">
        <v>573</v>
      </c>
      <c r="D28" s="238" t="s">
        <v>877</v>
      </c>
      <c r="E28" s="239" t="s">
        <v>882</v>
      </c>
      <c r="F28" s="247">
        <v>24.87</v>
      </c>
      <c r="G28" s="237">
        <v>1.55</v>
      </c>
      <c r="H28" s="237"/>
      <c r="I28" s="237">
        <v>1.55</v>
      </c>
      <c r="J28" s="237"/>
      <c r="K28" s="237">
        <v>1.55</v>
      </c>
      <c r="L28" s="237"/>
      <c r="M28" s="237">
        <v>1.55</v>
      </c>
      <c r="N28" s="237">
        <v>1</v>
      </c>
      <c r="O28" s="311" t="s">
        <v>946</v>
      </c>
    </row>
    <row r="29" spans="1:15" ht="17.100000000000001" customHeight="1" x14ac:dyDescent="0.25">
      <c r="A29" s="241">
        <v>11</v>
      </c>
      <c r="B29" s="237">
        <v>109</v>
      </c>
      <c r="C29" s="238" t="s">
        <v>573</v>
      </c>
      <c r="D29" s="238" t="s">
        <v>877</v>
      </c>
      <c r="E29" s="239" t="s">
        <v>883</v>
      </c>
      <c r="F29" s="247">
        <v>44.23</v>
      </c>
      <c r="G29" s="237">
        <f>F29/4/7</f>
        <v>1.5796428571428571</v>
      </c>
      <c r="H29" s="237">
        <f t="shared" ref="H29:M30" si="1">G29</f>
        <v>1.5796428571428571</v>
      </c>
      <c r="I29" s="237">
        <f t="shared" si="1"/>
        <v>1.5796428571428571</v>
      </c>
      <c r="J29" s="237">
        <f t="shared" si="1"/>
        <v>1.5796428571428571</v>
      </c>
      <c r="K29" s="237">
        <f t="shared" si="1"/>
        <v>1.5796428571428571</v>
      </c>
      <c r="L29" s="237">
        <f t="shared" si="1"/>
        <v>1.5796428571428571</v>
      </c>
      <c r="M29" s="237">
        <f t="shared" si="1"/>
        <v>1.5796428571428571</v>
      </c>
      <c r="N29" s="237">
        <v>1</v>
      </c>
      <c r="O29" s="311" t="s">
        <v>924</v>
      </c>
    </row>
    <row r="30" spans="1:15" ht="17.100000000000001" customHeight="1" x14ac:dyDescent="0.25">
      <c r="A30" s="601">
        <v>12</v>
      </c>
      <c r="B30" s="237">
        <v>109</v>
      </c>
      <c r="C30" s="238" t="s">
        <v>573</v>
      </c>
      <c r="D30" s="238" t="s">
        <v>877</v>
      </c>
      <c r="E30" s="239" t="s">
        <v>884</v>
      </c>
      <c r="F30" s="247">
        <v>60.32</v>
      </c>
      <c r="G30" s="595">
        <f>(F30+F31)/4/7</f>
        <v>2.1581071428571428</v>
      </c>
      <c r="H30" s="595">
        <f t="shared" si="1"/>
        <v>2.1581071428571428</v>
      </c>
      <c r="I30" s="595">
        <f t="shared" si="1"/>
        <v>2.1581071428571428</v>
      </c>
      <c r="J30" s="595">
        <f t="shared" si="1"/>
        <v>2.1581071428571428</v>
      </c>
      <c r="K30" s="595">
        <f t="shared" si="1"/>
        <v>2.1581071428571428</v>
      </c>
      <c r="L30" s="595">
        <f t="shared" si="1"/>
        <v>2.1581071428571428</v>
      </c>
      <c r="M30" s="595">
        <f t="shared" si="1"/>
        <v>2.1581071428571428</v>
      </c>
      <c r="N30" s="237">
        <v>1</v>
      </c>
      <c r="O30" s="631" t="s">
        <v>924</v>
      </c>
    </row>
    <row r="31" spans="1:15" ht="17.100000000000001" customHeight="1" x14ac:dyDescent="0.25">
      <c r="A31" s="602"/>
      <c r="B31" s="237" t="s">
        <v>926</v>
      </c>
      <c r="C31" s="238" t="s">
        <v>927</v>
      </c>
      <c r="D31" s="238" t="s">
        <v>928</v>
      </c>
      <c r="E31" s="239" t="s">
        <v>884</v>
      </c>
      <c r="F31" s="247">
        <v>0.107</v>
      </c>
      <c r="G31" s="596"/>
      <c r="H31" s="596"/>
      <c r="I31" s="596"/>
      <c r="J31" s="596"/>
      <c r="K31" s="596"/>
      <c r="L31" s="596"/>
      <c r="M31" s="596"/>
      <c r="N31" s="237" t="s">
        <v>580</v>
      </c>
      <c r="O31" s="632"/>
    </row>
    <row r="32" spans="1:15" ht="17.100000000000001" customHeight="1" x14ac:dyDescent="0.25">
      <c r="A32" s="601">
        <v>13</v>
      </c>
      <c r="B32" s="237">
        <v>109</v>
      </c>
      <c r="C32" s="238" t="s">
        <v>573</v>
      </c>
      <c r="D32" s="238" t="s">
        <v>877</v>
      </c>
      <c r="E32" s="239" t="s">
        <v>885</v>
      </c>
      <c r="F32" s="247">
        <v>35.56</v>
      </c>
      <c r="G32" s="595">
        <f>(F32+F33)/4/7</f>
        <v>1.2735000000000001</v>
      </c>
      <c r="H32" s="595">
        <f t="shared" ref="H32:M32" si="2">G32</f>
        <v>1.2735000000000001</v>
      </c>
      <c r="I32" s="595">
        <f t="shared" si="2"/>
        <v>1.2735000000000001</v>
      </c>
      <c r="J32" s="595">
        <f t="shared" si="2"/>
        <v>1.2735000000000001</v>
      </c>
      <c r="K32" s="595">
        <f t="shared" si="2"/>
        <v>1.2735000000000001</v>
      </c>
      <c r="L32" s="595">
        <f t="shared" si="2"/>
        <v>1.2735000000000001</v>
      </c>
      <c r="M32" s="595">
        <f t="shared" si="2"/>
        <v>1.2735000000000001</v>
      </c>
      <c r="N32" s="237">
        <v>1</v>
      </c>
      <c r="O32" s="631" t="s">
        <v>924</v>
      </c>
    </row>
    <row r="33" spans="1:16" ht="17.100000000000001" customHeight="1" x14ac:dyDescent="0.25">
      <c r="A33" s="602"/>
      <c r="B33" s="237">
        <v>2907</v>
      </c>
      <c r="C33" s="238" t="s">
        <v>941</v>
      </c>
      <c r="D33" s="238"/>
      <c r="E33" s="239" t="s">
        <v>885</v>
      </c>
      <c r="F33" s="247">
        <v>9.8000000000000004E-2</v>
      </c>
      <c r="G33" s="596"/>
      <c r="H33" s="596"/>
      <c r="I33" s="596"/>
      <c r="J33" s="596"/>
      <c r="K33" s="596"/>
      <c r="L33" s="596"/>
      <c r="M33" s="596"/>
      <c r="N33" s="237" t="s">
        <v>580</v>
      </c>
      <c r="O33" s="632"/>
    </row>
    <row r="34" spans="1:16" ht="17.100000000000001" customHeight="1" x14ac:dyDescent="0.25">
      <c r="A34" s="601">
        <v>14</v>
      </c>
      <c r="B34" s="237">
        <v>109</v>
      </c>
      <c r="C34" s="238" t="s">
        <v>573</v>
      </c>
      <c r="D34" s="238" t="s">
        <v>877</v>
      </c>
      <c r="E34" s="239" t="s">
        <v>886</v>
      </c>
      <c r="F34" s="247">
        <v>29.14</v>
      </c>
      <c r="G34" s="595">
        <f>(F34+F35)/4/7</f>
        <v>2.1317857142857144</v>
      </c>
      <c r="H34" s="595">
        <f t="shared" ref="H34:M34" si="3">G34</f>
        <v>2.1317857142857144</v>
      </c>
      <c r="I34" s="595">
        <f t="shared" si="3"/>
        <v>2.1317857142857144</v>
      </c>
      <c r="J34" s="595">
        <f t="shared" si="3"/>
        <v>2.1317857142857144</v>
      </c>
      <c r="K34" s="595">
        <f t="shared" si="3"/>
        <v>2.1317857142857144</v>
      </c>
      <c r="L34" s="595">
        <f t="shared" si="3"/>
        <v>2.1317857142857144</v>
      </c>
      <c r="M34" s="595">
        <f t="shared" si="3"/>
        <v>2.1317857142857144</v>
      </c>
      <c r="N34" s="595">
        <v>1</v>
      </c>
      <c r="O34" s="631" t="s">
        <v>924</v>
      </c>
    </row>
    <row r="35" spans="1:16" ht="17.100000000000001" customHeight="1" x14ac:dyDescent="0.25">
      <c r="A35" s="602"/>
      <c r="B35" s="237">
        <v>109</v>
      </c>
      <c r="C35" s="238" t="s">
        <v>573</v>
      </c>
      <c r="D35" s="238" t="s">
        <v>877</v>
      </c>
      <c r="E35" s="239" t="s">
        <v>942</v>
      </c>
      <c r="F35" s="247">
        <v>30.55</v>
      </c>
      <c r="G35" s="596"/>
      <c r="H35" s="596"/>
      <c r="I35" s="596"/>
      <c r="J35" s="596"/>
      <c r="K35" s="596"/>
      <c r="L35" s="596"/>
      <c r="M35" s="596"/>
      <c r="N35" s="596"/>
      <c r="O35" s="632"/>
    </row>
    <row r="36" spans="1:16" ht="17.100000000000001" customHeight="1" x14ac:dyDescent="0.25">
      <c r="A36" s="241">
        <v>15</v>
      </c>
      <c r="B36" s="237">
        <v>109</v>
      </c>
      <c r="C36" s="238" t="s">
        <v>573</v>
      </c>
      <c r="D36" s="238" t="s">
        <v>877</v>
      </c>
      <c r="E36" s="239" t="s">
        <v>887</v>
      </c>
      <c r="F36" s="247">
        <v>36.75</v>
      </c>
      <c r="G36" s="237">
        <f>F36/4/7</f>
        <v>1.3125</v>
      </c>
      <c r="H36" s="237">
        <f t="shared" ref="H36:M38" si="4">G36</f>
        <v>1.3125</v>
      </c>
      <c r="I36" s="237">
        <f t="shared" si="4"/>
        <v>1.3125</v>
      </c>
      <c r="J36" s="237">
        <f t="shared" si="4"/>
        <v>1.3125</v>
      </c>
      <c r="K36" s="237">
        <f t="shared" si="4"/>
        <v>1.3125</v>
      </c>
      <c r="L36" s="237">
        <f t="shared" si="4"/>
        <v>1.3125</v>
      </c>
      <c r="M36" s="237">
        <f t="shared" si="4"/>
        <v>1.3125</v>
      </c>
      <c r="N36" s="237">
        <v>1</v>
      </c>
      <c r="O36" s="311" t="s">
        <v>924</v>
      </c>
    </row>
    <row r="37" spans="1:16" ht="17.100000000000001" customHeight="1" x14ac:dyDescent="0.25">
      <c r="A37" s="241">
        <v>16</v>
      </c>
      <c r="B37" s="237">
        <v>109</v>
      </c>
      <c r="C37" s="238" t="s">
        <v>573</v>
      </c>
      <c r="D37" s="238" t="s">
        <v>877</v>
      </c>
      <c r="E37" s="239" t="s">
        <v>888</v>
      </c>
      <c r="F37" s="247">
        <v>100.98</v>
      </c>
      <c r="G37" s="237">
        <f>F37/4/7</f>
        <v>3.6064285714285718</v>
      </c>
      <c r="H37" s="237">
        <f t="shared" si="4"/>
        <v>3.6064285714285718</v>
      </c>
      <c r="I37" s="237">
        <f t="shared" si="4"/>
        <v>3.6064285714285718</v>
      </c>
      <c r="J37" s="237">
        <f t="shared" si="4"/>
        <v>3.6064285714285718</v>
      </c>
      <c r="K37" s="237">
        <f t="shared" si="4"/>
        <v>3.6064285714285718</v>
      </c>
      <c r="L37" s="237">
        <f t="shared" si="4"/>
        <v>3.6064285714285718</v>
      </c>
      <c r="M37" s="237">
        <f t="shared" si="4"/>
        <v>3.6064285714285718</v>
      </c>
      <c r="N37" s="237">
        <v>1</v>
      </c>
      <c r="O37" s="311" t="s">
        <v>924</v>
      </c>
    </row>
    <row r="38" spans="1:16" ht="17.100000000000001" customHeight="1" x14ac:dyDescent="0.25">
      <c r="A38" s="601">
        <v>17</v>
      </c>
      <c r="B38" s="237">
        <v>109</v>
      </c>
      <c r="C38" s="238" t="s">
        <v>573</v>
      </c>
      <c r="D38" s="238" t="s">
        <v>877</v>
      </c>
      <c r="E38" s="239" t="s">
        <v>903</v>
      </c>
      <c r="F38" s="247">
        <v>139.18</v>
      </c>
      <c r="G38" s="595">
        <f>(F38+F39)/4/7</f>
        <v>5.8764285714285718</v>
      </c>
      <c r="H38" s="595">
        <f t="shared" si="4"/>
        <v>5.8764285714285718</v>
      </c>
      <c r="I38" s="595">
        <f t="shared" si="4"/>
        <v>5.8764285714285718</v>
      </c>
      <c r="J38" s="595">
        <f t="shared" si="4"/>
        <v>5.8764285714285718</v>
      </c>
      <c r="K38" s="595">
        <f t="shared" si="4"/>
        <v>5.8764285714285718</v>
      </c>
      <c r="L38" s="595">
        <f t="shared" si="4"/>
        <v>5.8764285714285718</v>
      </c>
      <c r="M38" s="595">
        <f t="shared" si="4"/>
        <v>5.8764285714285718</v>
      </c>
      <c r="N38" s="237">
        <v>2</v>
      </c>
      <c r="O38" s="631" t="s">
        <v>924</v>
      </c>
    </row>
    <row r="39" spans="1:16" ht="17.100000000000001" customHeight="1" x14ac:dyDescent="0.25">
      <c r="A39" s="602"/>
      <c r="B39" s="237">
        <v>109</v>
      </c>
      <c r="C39" s="238" t="s">
        <v>573</v>
      </c>
      <c r="D39" s="238" t="s">
        <v>877</v>
      </c>
      <c r="E39" s="239" t="s">
        <v>943</v>
      </c>
      <c r="F39" s="247">
        <v>25.36</v>
      </c>
      <c r="G39" s="596"/>
      <c r="H39" s="596"/>
      <c r="I39" s="596"/>
      <c r="J39" s="596"/>
      <c r="K39" s="596"/>
      <c r="L39" s="596"/>
      <c r="M39" s="596"/>
      <c r="N39" s="237"/>
      <c r="O39" s="632"/>
    </row>
    <row r="40" spans="1:16" ht="17.100000000000001" customHeight="1" x14ac:dyDescent="0.25">
      <c r="A40" s="241">
        <v>18</v>
      </c>
      <c r="B40" s="237">
        <v>109</v>
      </c>
      <c r="C40" s="238" t="s">
        <v>573</v>
      </c>
      <c r="D40" s="238" t="s">
        <v>877</v>
      </c>
      <c r="E40" s="239" t="s">
        <v>889</v>
      </c>
      <c r="F40" s="247">
        <v>29.57</v>
      </c>
      <c r="G40" s="237">
        <f>F40/4/5</f>
        <v>1.4784999999999999</v>
      </c>
      <c r="H40" s="237">
        <f>G40</f>
        <v>1.4784999999999999</v>
      </c>
      <c r="I40" s="237">
        <f>G40</f>
        <v>1.4784999999999999</v>
      </c>
      <c r="J40" s="237"/>
      <c r="K40" s="237">
        <f>G40</f>
        <v>1.4784999999999999</v>
      </c>
      <c r="L40" s="237"/>
      <c r="M40" s="237">
        <f>G40</f>
        <v>1.4784999999999999</v>
      </c>
      <c r="N40" s="237">
        <v>1</v>
      </c>
      <c r="O40" s="311" t="s">
        <v>947</v>
      </c>
    </row>
    <row r="41" spans="1:16" ht="17.100000000000001" customHeight="1" x14ac:dyDescent="0.25">
      <c r="A41" s="601">
        <v>19</v>
      </c>
      <c r="B41" s="237">
        <v>109</v>
      </c>
      <c r="C41" s="238" t="s">
        <v>573</v>
      </c>
      <c r="D41" s="238" t="s">
        <v>877</v>
      </c>
      <c r="E41" s="239" t="s">
        <v>912</v>
      </c>
      <c r="F41" s="247">
        <v>42.71</v>
      </c>
      <c r="G41" s="595">
        <f>(F41+F42)/4/7</f>
        <v>1.5271428571428571</v>
      </c>
      <c r="H41" s="595">
        <f>G41</f>
        <v>1.5271428571428571</v>
      </c>
      <c r="I41" s="595">
        <f>H41</f>
        <v>1.5271428571428571</v>
      </c>
      <c r="J41" s="595">
        <f>I41</f>
        <v>1.5271428571428571</v>
      </c>
      <c r="K41" s="595">
        <f>J41</f>
        <v>1.5271428571428571</v>
      </c>
      <c r="L41" s="595">
        <f>K41</f>
        <v>1.5271428571428571</v>
      </c>
      <c r="M41" s="595">
        <f>L41</f>
        <v>1.5271428571428571</v>
      </c>
      <c r="N41" s="237">
        <v>1</v>
      </c>
      <c r="O41" s="631" t="s">
        <v>924</v>
      </c>
    </row>
    <row r="42" spans="1:16" ht="17.100000000000001" customHeight="1" x14ac:dyDescent="0.25">
      <c r="A42" s="602"/>
      <c r="B42" s="237">
        <v>1039</v>
      </c>
      <c r="C42" s="238" t="s">
        <v>929</v>
      </c>
      <c r="D42" s="238" t="s">
        <v>582</v>
      </c>
      <c r="E42" s="239" t="s">
        <v>912</v>
      </c>
      <c r="F42" s="247">
        <v>0.05</v>
      </c>
      <c r="G42" s="596"/>
      <c r="H42" s="596"/>
      <c r="I42" s="596"/>
      <c r="J42" s="596"/>
      <c r="K42" s="596"/>
      <c r="L42" s="596"/>
      <c r="M42" s="596"/>
      <c r="N42" s="237" t="s">
        <v>580</v>
      </c>
      <c r="O42" s="632"/>
    </row>
    <row r="43" spans="1:16" ht="17.100000000000001" customHeight="1" x14ac:dyDescent="0.25">
      <c r="A43" s="601">
        <v>20</v>
      </c>
      <c r="B43" s="243">
        <v>109</v>
      </c>
      <c r="C43" s="244" t="s">
        <v>573</v>
      </c>
      <c r="D43" s="244" t="s">
        <v>574</v>
      </c>
      <c r="E43" s="244" t="s">
        <v>68</v>
      </c>
      <c r="F43" s="245">
        <v>49.54</v>
      </c>
      <c r="G43" s="595">
        <f>(F43+F44)/4/7</f>
        <v>1.7707857142857144</v>
      </c>
      <c r="H43" s="595">
        <f t="shared" ref="H43:M43" si="5">G43</f>
        <v>1.7707857142857144</v>
      </c>
      <c r="I43" s="595">
        <f t="shared" si="5"/>
        <v>1.7707857142857144</v>
      </c>
      <c r="J43" s="595">
        <f t="shared" si="5"/>
        <v>1.7707857142857144</v>
      </c>
      <c r="K43" s="595">
        <f t="shared" si="5"/>
        <v>1.7707857142857144</v>
      </c>
      <c r="L43" s="595">
        <f t="shared" si="5"/>
        <v>1.7707857142857144</v>
      </c>
      <c r="M43" s="595">
        <f t="shared" si="5"/>
        <v>1.7707857142857144</v>
      </c>
      <c r="N43" s="237">
        <v>1</v>
      </c>
      <c r="O43" s="631" t="s">
        <v>924</v>
      </c>
      <c r="P43" s="15"/>
    </row>
    <row r="44" spans="1:16" ht="17.100000000000001" customHeight="1" x14ac:dyDescent="0.25">
      <c r="A44" s="602"/>
      <c r="B44" s="243">
        <v>1009</v>
      </c>
      <c r="C44" s="244" t="s">
        <v>420</v>
      </c>
      <c r="D44" s="244" t="s">
        <v>582</v>
      </c>
      <c r="E44" s="244" t="s">
        <v>68</v>
      </c>
      <c r="F44" s="245">
        <v>4.2000000000000003E-2</v>
      </c>
      <c r="G44" s="596"/>
      <c r="H44" s="596"/>
      <c r="I44" s="596"/>
      <c r="J44" s="596"/>
      <c r="K44" s="596"/>
      <c r="L44" s="596"/>
      <c r="M44" s="596"/>
      <c r="N44" s="237" t="s">
        <v>580</v>
      </c>
      <c r="O44" s="632"/>
      <c r="P44" s="15"/>
    </row>
    <row r="45" spans="1:16" ht="17.100000000000001" customHeight="1" x14ac:dyDescent="0.25">
      <c r="A45" s="241">
        <v>21</v>
      </c>
      <c r="B45" s="237">
        <v>109</v>
      </c>
      <c r="C45" s="238" t="s">
        <v>573</v>
      </c>
      <c r="D45" s="238" t="s">
        <v>877</v>
      </c>
      <c r="E45" s="239" t="s">
        <v>890</v>
      </c>
      <c r="F45" s="247">
        <v>53.6</v>
      </c>
      <c r="G45" s="237">
        <f>F45/4/7</f>
        <v>1.9142857142857144</v>
      </c>
      <c r="H45" s="237">
        <f t="shared" ref="H45:M47" si="6">G45</f>
        <v>1.9142857142857144</v>
      </c>
      <c r="I45" s="237">
        <f t="shared" si="6"/>
        <v>1.9142857142857144</v>
      </c>
      <c r="J45" s="237">
        <f t="shared" si="6"/>
        <v>1.9142857142857144</v>
      </c>
      <c r="K45" s="237">
        <f t="shared" si="6"/>
        <v>1.9142857142857144</v>
      </c>
      <c r="L45" s="237">
        <f t="shared" si="6"/>
        <v>1.9142857142857144</v>
      </c>
      <c r="M45" s="237">
        <f t="shared" si="6"/>
        <v>1.9142857142857144</v>
      </c>
      <c r="N45" s="237">
        <v>1</v>
      </c>
      <c r="O45" s="311" t="s">
        <v>924</v>
      </c>
    </row>
    <row r="46" spans="1:16" ht="17.100000000000001" customHeight="1" x14ac:dyDescent="0.25">
      <c r="A46" s="241">
        <v>22</v>
      </c>
      <c r="B46" s="237">
        <v>109</v>
      </c>
      <c r="C46" s="238" t="s">
        <v>573</v>
      </c>
      <c r="D46" s="238" t="s">
        <v>877</v>
      </c>
      <c r="E46" s="239" t="s">
        <v>891</v>
      </c>
      <c r="F46" s="247">
        <v>35.56</v>
      </c>
      <c r="G46" s="237">
        <f>F46/4/7</f>
        <v>1.27</v>
      </c>
      <c r="H46" s="237">
        <f t="shared" si="6"/>
        <v>1.27</v>
      </c>
      <c r="I46" s="237">
        <f t="shared" si="6"/>
        <v>1.27</v>
      </c>
      <c r="J46" s="237">
        <f t="shared" si="6"/>
        <v>1.27</v>
      </c>
      <c r="K46" s="237">
        <f t="shared" si="6"/>
        <v>1.27</v>
      </c>
      <c r="L46" s="237">
        <f t="shared" si="6"/>
        <v>1.27</v>
      </c>
      <c r="M46" s="237">
        <f t="shared" si="6"/>
        <v>1.27</v>
      </c>
      <c r="N46" s="237">
        <v>1</v>
      </c>
      <c r="O46" s="311" t="s">
        <v>924</v>
      </c>
    </row>
    <row r="47" spans="1:16" ht="17.100000000000001" customHeight="1" x14ac:dyDescent="0.25">
      <c r="A47" s="601">
        <v>23</v>
      </c>
      <c r="B47" s="237">
        <v>109</v>
      </c>
      <c r="C47" s="238" t="s">
        <v>573</v>
      </c>
      <c r="D47" s="238" t="s">
        <v>877</v>
      </c>
      <c r="E47" s="239" t="s">
        <v>892</v>
      </c>
      <c r="F47" s="247">
        <v>53.99</v>
      </c>
      <c r="G47" s="595">
        <f>(F47+F48)/4/7</f>
        <v>1.9409285714285716</v>
      </c>
      <c r="H47" s="595">
        <f t="shared" si="6"/>
        <v>1.9409285714285716</v>
      </c>
      <c r="I47" s="595">
        <f t="shared" si="6"/>
        <v>1.9409285714285716</v>
      </c>
      <c r="J47" s="595">
        <f t="shared" si="6"/>
        <v>1.9409285714285716</v>
      </c>
      <c r="K47" s="595">
        <f t="shared" si="6"/>
        <v>1.9409285714285716</v>
      </c>
      <c r="L47" s="595">
        <f t="shared" si="6"/>
        <v>1.9409285714285716</v>
      </c>
      <c r="M47" s="595">
        <f t="shared" si="6"/>
        <v>1.9409285714285716</v>
      </c>
      <c r="N47" s="237">
        <v>1</v>
      </c>
      <c r="O47" s="631" t="s">
        <v>924</v>
      </c>
    </row>
    <row r="48" spans="1:16" ht="17.100000000000001" customHeight="1" x14ac:dyDescent="0.25">
      <c r="A48" s="602"/>
      <c r="B48" s="237">
        <v>2450</v>
      </c>
      <c r="C48" s="238" t="s">
        <v>50</v>
      </c>
      <c r="D48" s="238" t="s">
        <v>930</v>
      </c>
      <c r="E48" s="239" t="s">
        <v>931</v>
      </c>
      <c r="F48" s="247">
        <v>0.35599999999999998</v>
      </c>
      <c r="G48" s="596"/>
      <c r="H48" s="596"/>
      <c r="I48" s="596"/>
      <c r="J48" s="596"/>
      <c r="K48" s="596"/>
      <c r="L48" s="596"/>
      <c r="M48" s="596"/>
      <c r="N48" s="237" t="s">
        <v>580</v>
      </c>
      <c r="O48" s="632"/>
    </row>
    <row r="49" spans="1:15" ht="17.100000000000001" customHeight="1" x14ac:dyDescent="0.25">
      <c r="A49" s="601">
        <v>24</v>
      </c>
      <c r="B49" s="237">
        <v>109</v>
      </c>
      <c r="C49" s="238" t="s">
        <v>573</v>
      </c>
      <c r="D49" s="238" t="s">
        <v>877</v>
      </c>
      <c r="E49" s="239" t="s">
        <v>1324</v>
      </c>
      <c r="F49" s="247">
        <v>65.25</v>
      </c>
      <c r="G49" s="595">
        <f>(F49+F50)/4/7</f>
        <v>2.3321071428571432</v>
      </c>
      <c r="H49" s="595">
        <f t="shared" ref="H49:M49" si="7">G49</f>
        <v>2.3321071428571432</v>
      </c>
      <c r="I49" s="595">
        <f t="shared" si="7"/>
        <v>2.3321071428571432</v>
      </c>
      <c r="J49" s="595">
        <f t="shared" si="7"/>
        <v>2.3321071428571432</v>
      </c>
      <c r="K49" s="595">
        <f t="shared" si="7"/>
        <v>2.3321071428571432</v>
      </c>
      <c r="L49" s="595">
        <f t="shared" si="7"/>
        <v>2.3321071428571432</v>
      </c>
      <c r="M49" s="595">
        <f t="shared" si="7"/>
        <v>2.3321071428571432</v>
      </c>
      <c r="N49" s="237">
        <v>1</v>
      </c>
      <c r="O49" s="631" t="s">
        <v>924</v>
      </c>
    </row>
    <row r="50" spans="1:15" ht="17.100000000000001" customHeight="1" x14ac:dyDescent="0.25">
      <c r="A50" s="602"/>
      <c r="B50" s="237">
        <v>2927</v>
      </c>
      <c r="C50" s="238" t="s">
        <v>537</v>
      </c>
      <c r="D50" s="238"/>
      <c r="E50" s="239" t="s">
        <v>932</v>
      </c>
      <c r="F50" s="247">
        <v>4.9000000000000002E-2</v>
      </c>
      <c r="G50" s="596"/>
      <c r="H50" s="596"/>
      <c r="I50" s="596"/>
      <c r="J50" s="596"/>
      <c r="K50" s="596"/>
      <c r="L50" s="596"/>
      <c r="M50" s="596"/>
      <c r="N50" s="237" t="s">
        <v>580</v>
      </c>
      <c r="O50" s="632"/>
    </row>
    <row r="51" spans="1:15" ht="17.100000000000001" customHeight="1" x14ac:dyDescent="0.25">
      <c r="A51" s="241">
        <v>25</v>
      </c>
      <c r="B51" s="237">
        <v>109</v>
      </c>
      <c r="C51" s="238" t="s">
        <v>573</v>
      </c>
      <c r="D51" s="238" t="s">
        <v>877</v>
      </c>
      <c r="E51" s="239" t="s">
        <v>893</v>
      </c>
      <c r="F51" s="247">
        <v>71.540000000000006</v>
      </c>
      <c r="G51" s="237">
        <f t="shared" ref="G51:G57" si="8">F51/4/7</f>
        <v>2.5550000000000002</v>
      </c>
      <c r="H51" s="237">
        <f t="shared" ref="H51:M51" si="9">G51</f>
        <v>2.5550000000000002</v>
      </c>
      <c r="I51" s="237">
        <f t="shared" si="9"/>
        <v>2.5550000000000002</v>
      </c>
      <c r="J51" s="237">
        <f t="shared" si="9"/>
        <v>2.5550000000000002</v>
      </c>
      <c r="K51" s="237">
        <f t="shared" si="9"/>
        <v>2.5550000000000002</v>
      </c>
      <c r="L51" s="237">
        <f t="shared" si="9"/>
        <v>2.5550000000000002</v>
      </c>
      <c r="M51" s="237">
        <f t="shared" si="9"/>
        <v>2.5550000000000002</v>
      </c>
      <c r="N51" s="237">
        <v>1</v>
      </c>
      <c r="O51" s="311" t="s">
        <v>924</v>
      </c>
    </row>
    <row r="52" spans="1:15" ht="17.100000000000001" customHeight="1" x14ac:dyDescent="0.25">
      <c r="A52" s="241">
        <v>26</v>
      </c>
      <c r="B52" s="237">
        <v>109</v>
      </c>
      <c r="C52" s="238" t="s">
        <v>573</v>
      </c>
      <c r="D52" s="238" t="s">
        <v>877</v>
      </c>
      <c r="E52" s="239" t="s">
        <v>905</v>
      </c>
      <c r="F52" s="247">
        <v>21.15</v>
      </c>
      <c r="G52" s="237">
        <f t="shared" si="8"/>
        <v>0.75535714285714284</v>
      </c>
      <c r="H52" s="237">
        <f t="shared" ref="H52:M57" si="10">G52</f>
        <v>0.75535714285714284</v>
      </c>
      <c r="I52" s="237">
        <f t="shared" si="10"/>
        <v>0.75535714285714284</v>
      </c>
      <c r="J52" s="237">
        <f t="shared" si="10"/>
        <v>0.75535714285714284</v>
      </c>
      <c r="K52" s="237">
        <f t="shared" si="10"/>
        <v>0.75535714285714284</v>
      </c>
      <c r="L52" s="237">
        <f t="shared" si="10"/>
        <v>0.75535714285714284</v>
      </c>
      <c r="M52" s="237">
        <f t="shared" si="10"/>
        <v>0.75535714285714284</v>
      </c>
      <c r="N52" s="237">
        <v>1</v>
      </c>
      <c r="O52" s="311" t="s">
        <v>924</v>
      </c>
    </row>
    <row r="53" spans="1:15" ht="17.100000000000001" customHeight="1" x14ac:dyDescent="0.25">
      <c r="A53" s="241">
        <v>27</v>
      </c>
      <c r="B53" s="237">
        <v>109</v>
      </c>
      <c r="C53" s="238" t="s">
        <v>573</v>
      </c>
      <c r="D53" s="238" t="s">
        <v>877</v>
      </c>
      <c r="E53" s="239" t="s">
        <v>894</v>
      </c>
      <c r="F53" s="247">
        <v>33.049999999999997</v>
      </c>
      <c r="G53" s="237">
        <f t="shared" si="8"/>
        <v>1.1803571428571427</v>
      </c>
      <c r="H53" s="237">
        <f t="shared" si="10"/>
        <v>1.1803571428571427</v>
      </c>
      <c r="I53" s="237">
        <f t="shared" si="10"/>
        <v>1.1803571428571427</v>
      </c>
      <c r="J53" s="237">
        <f t="shared" si="10"/>
        <v>1.1803571428571427</v>
      </c>
      <c r="K53" s="237">
        <f t="shared" si="10"/>
        <v>1.1803571428571427</v>
      </c>
      <c r="L53" s="237">
        <f t="shared" si="10"/>
        <v>1.1803571428571427</v>
      </c>
      <c r="M53" s="237">
        <f t="shared" si="10"/>
        <v>1.1803571428571427</v>
      </c>
      <c r="N53" s="237">
        <v>1</v>
      </c>
      <c r="O53" s="311" t="s">
        <v>924</v>
      </c>
    </row>
    <row r="54" spans="1:15" ht="17.100000000000001" customHeight="1" x14ac:dyDescent="0.25">
      <c r="A54" s="241">
        <v>28</v>
      </c>
      <c r="B54" s="237">
        <v>109</v>
      </c>
      <c r="C54" s="238" t="s">
        <v>573</v>
      </c>
      <c r="D54" s="238" t="s">
        <v>877</v>
      </c>
      <c r="E54" s="239" t="s">
        <v>895</v>
      </c>
      <c r="F54" s="247">
        <v>30.72</v>
      </c>
      <c r="G54" s="237">
        <f t="shared" si="8"/>
        <v>1.0971428571428572</v>
      </c>
      <c r="H54" s="237">
        <f t="shared" si="10"/>
        <v>1.0971428571428572</v>
      </c>
      <c r="I54" s="237">
        <f t="shared" si="10"/>
        <v>1.0971428571428572</v>
      </c>
      <c r="J54" s="237">
        <f t="shared" si="10"/>
        <v>1.0971428571428572</v>
      </c>
      <c r="K54" s="237">
        <f t="shared" si="10"/>
        <v>1.0971428571428572</v>
      </c>
      <c r="L54" s="237">
        <f t="shared" si="10"/>
        <v>1.0971428571428572</v>
      </c>
      <c r="M54" s="237">
        <f t="shared" si="10"/>
        <v>1.0971428571428572</v>
      </c>
      <c r="N54" s="237">
        <v>1</v>
      </c>
      <c r="O54" s="311" t="s">
        <v>924</v>
      </c>
    </row>
    <row r="55" spans="1:15" ht="17.100000000000001" customHeight="1" x14ac:dyDescent="0.25">
      <c r="A55" s="241">
        <v>29</v>
      </c>
      <c r="B55" s="237">
        <v>109</v>
      </c>
      <c r="C55" s="238" t="s">
        <v>573</v>
      </c>
      <c r="D55" s="238" t="s">
        <v>877</v>
      </c>
      <c r="E55" s="239" t="s">
        <v>910</v>
      </c>
      <c r="F55" s="247">
        <v>35.56</v>
      </c>
      <c r="G55" s="237">
        <f t="shared" si="8"/>
        <v>1.27</v>
      </c>
      <c r="H55" s="237">
        <f t="shared" si="10"/>
        <v>1.27</v>
      </c>
      <c r="I55" s="237">
        <f t="shared" si="10"/>
        <v>1.27</v>
      </c>
      <c r="J55" s="237">
        <f t="shared" si="10"/>
        <v>1.27</v>
      </c>
      <c r="K55" s="237">
        <f t="shared" si="10"/>
        <v>1.27</v>
      </c>
      <c r="L55" s="237">
        <f t="shared" si="10"/>
        <v>1.27</v>
      </c>
      <c r="M55" s="237">
        <f t="shared" si="10"/>
        <v>1.27</v>
      </c>
      <c r="N55" s="237">
        <v>1</v>
      </c>
      <c r="O55" s="311" t="s">
        <v>924</v>
      </c>
    </row>
    <row r="56" spans="1:15" ht="17.100000000000001" customHeight="1" x14ac:dyDescent="0.25">
      <c r="A56" s="241">
        <v>30</v>
      </c>
      <c r="B56" s="237">
        <v>109</v>
      </c>
      <c r="C56" s="238" t="s">
        <v>573</v>
      </c>
      <c r="D56" s="238" t="s">
        <v>877</v>
      </c>
      <c r="E56" s="239" t="s">
        <v>896</v>
      </c>
      <c r="F56" s="247">
        <v>41.26</v>
      </c>
      <c r="G56" s="237">
        <f t="shared" si="8"/>
        <v>1.4735714285714285</v>
      </c>
      <c r="H56" s="237">
        <f t="shared" si="10"/>
        <v>1.4735714285714285</v>
      </c>
      <c r="I56" s="237">
        <f t="shared" si="10"/>
        <v>1.4735714285714285</v>
      </c>
      <c r="J56" s="237">
        <f t="shared" si="10"/>
        <v>1.4735714285714285</v>
      </c>
      <c r="K56" s="237">
        <f t="shared" si="10"/>
        <v>1.4735714285714285</v>
      </c>
      <c r="L56" s="237">
        <f t="shared" si="10"/>
        <v>1.4735714285714285</v>
      </c>
      <c r="M56" s="237">
        <f t="shared" si="10"/>
        <v>1.4735714285714285</v>
      </c>
      <c r="N56" s="237">
        <v>1</v>
      </c>
      <c r="O56" s="311" t="s">
        <v>924</v>
      </c>
    </row>
    <row r="57" spans="1:15" ht="17.100000000000001" customHeight="1" x14ac:dyDescent="0.25">
      <c r="A57" s="241">
        <v>31</v>
      </c>
      <c r="B57" s="237">
        <v>109</v>
      </c>
      <c r="C57" s="238" t="s">
        <v>573</v>
      </c>
      <c r="D57" s="238" t="s">
        <v>877</v>
      </c>
      <c r="E57" s="239" t="s">
        <v>897</v>
      </c>
      <c r="F57" s="247">
        <v>39.950000000000003</v>
      </c>
      <c r="G57" s="237">
        <f t="shared" si="8"/>
        <v>1.4267857142857143</v>
      </c>
      <c r="H57" s="237">
        <f t="shared" si="10"/>
        <v>1.4267857142857143</v>
      </c>
      <c r="I57" s="237">
        <f t="shared" si="10"/>
        <v>1.4267857142857143</v>
      </c>
      <c r="J57" s="237">
        <f t="shared" si="10"/>
        <v>1.4267857142857143</v>
      </c>
      <c r="K57" s="237">
        <f t="shared" si="10"/>
        <v>1.4267857142857143</v>
      </c>
      <c r="L57" s="237">
        <f t="shared" si="10"/>
        <v>1.4267857142857143</v>
      </c>
      <c r="M57" s="237">
        <f t="shared" si="10"/>
        <v>1.4267857142857143</v>
      </c>
      <c r="N57" s="237">
        <v>1</v>
      </c>
      <c r="O57" s="311" t="s">
        <v>924</v>
      </c>
    </row>
    <row r="58" spans="1:15" ht="17.100000000000001" customHeight="1" x14ac:dyDescent="0.25">
      <c r="A58" s="601">
        <v>33</v>
      </c>
      <c r="B58" s="237">
        <v>109</v>
      </c>
      <c r="C58" s="238" t="s">
        <v>573</v>
      </c>
      <c r="D58" s="238" t="s">
        <v>877</v>
      </c>
      <c r="E58" s="239" t="s">
        <v>904</v>
      </c>
      <c r="F58" s="247">
        <v>62.92</v>
      </c>
      <c r="G58" s="595">
        <f>(F58+F59)/4/7</f>
        <v>2.2644285714285717</v>
      </c>
      <c r="H58" s="595">
        <f t="shared" ref="H58:M58" si="11">G58</f>
        <v>2.2644285714285717</v>
      </c>
      <c r="I58" s="595">
        <f t="shared" si="11"/>
        <v>2.2644285714285717</v>
      </c>
      <c r="J58" s="595">
        <f t="shared" si="11"/>
        <v>2.2644285714285717</v>
      </c>
      <c r="K58" s="595">
        <f t="shared" si="11"/>
        <v>2.2644285714285717</v>
      </c>
      <c r="L58" s="595">
        <f t="shared" si="11"/>
        <v>2.2644285714285717</v>
      </c>
      <c r="M58" s="595">
        <f t="shared" si="11"/>
        <v>2.2644285714285717</v>
      </c>
      <c r="N58" s="237">
        <v>1</v>
      </c>
      <c r="O58" s="631" t="s">
        <v>924</v>
      </c>
    </row>
    <row r="59" spans="1:15" ht="17.100000000000001" customHeight="1" x14ac:dyDescent="0.25">
      <c r="A59" s="602"/>
      <c r="B59" s="237">
        <v>10</v>
      </c>
      <c r="C59" s="238" t="s">
        <v>866</v>
      </c>
      <c r="D59" s="238" t="s">
        <v>867</v>
      </c>
      <c r="E59" s="239" t="s">
        <v>904</v>
      </c>
      <c r="F59" s="247">
        <v>0.48399999999999999</v>
      </c>
      <c r="G59" s="596"/>
      <c r="H59" s="596"/>
      <c r="I59" s="596"/>
      <c r="J59" s="596"/>
      <c r="K59" s="596"/>
      <c r="L59" s="596"/>
      <c r="M59" s="596"/>
      <c r="N59" s="237" t="s">
        <v>580</v>
      </c>
      <c r="O59" s="632"/>
    </row>
    <row r="60" spans="1:15" ht="17.100000000000001" customHeight="1" x14ac:dyDescent="0.25">
      <c r="A60" s="612">
        <v>32</v>
      </c>
      <c r="B60" s="237">
        <v>109</v>
      </c>
      <c r="C60" s="238" t="s">
        <v>573</v>
      </c>
      <c r="D60" s="238" t="s">
        <v>877</v>
      </c>
      <c r="E60" s="239" t="s">
        <v>898</v>
      </c>
      <c r="F60" s="247">
        <v>41.47</v>
      </c>
      <c r="G60" s="595">
        <f>(F60+F61)/4/7</f>
        <v>1.5164285714285715</v>
      </c>
      <c r="H60" s="595">
        <f t="shared" ref="H60:M60" si="12">G60</f>
        <v>1.5164285714285715</v>
      </c>
      <c r="I60" s="595">
        <f t="shared" si="12"/>
        <v>1.5164285714285715</v>
      </c>
      <c r="J60" s="595">
        <f t="shared" si="12"/>
        <v>1.5164285714285715</v>
      </c>
      <c r="K60" s="595">
        <f t="shared" si="12"/>
        <v>1.5164285714285715</v>
      </c>
      <c r="L60" s="595">
        <f t="shared" si="12"/>
        <v>1.5164285714285715</v>
      </c>
      <c r="M60" s="595">
        <f t="shared" si="12"/>
        <v>1.5164285714285715</v>
      </c>
      <c r="N60" s="595">
        <v>1</v>
      </c>
      <c r="O60" s="625" t="s">
        <v>924</v>
      </c>
    </row>
    <row r="61" spans="1:15" x14ac:dyDescent="0.25">
      <c r="A61" s="612"/>
      <c r="B61" s="243" t="s">
        <v>191</v>
      </c>
      <c r="C61" s="200" t="s">
        <v>192</v>
      </c>
      <c r="D61" s="200" t="s">
        <v>735</v>
      </c>
      <c r="E61" s="200" t="s">
        <v>190</v>
      </c>
      <c r="F61" s="245">
        <v>0.99</v>
      </c>
      <c r="G61" s="596"/>
      <c r="H61" s="596"/>
      <c r="I61" s="596"/>
      <c r="J61" s="596"/>
      <c r="K61" s="596"/>
      <c r="L61" s="596"/>
      <c r="M61" s="596"/>
      <c r="N61" s="596"/>
      <c r="O61" s="625"/>
    </row>
    <row r="62" spans="1:15" ht="17.100000000000001" customHeight="1" x14ac:dyDescent="0.25">
      <c r="A62" s="601">
        <v>33</v>
      </c>
      <c r="B62" s="237">
        <v>109</v>
      </c>
      <c r="C62" s="238" t="s">
        <v>573</v>
      </c>
      <c r="D62" s="238" t="s">
        <v>877</v>
      </c>
      <c r="E62" s="239" t="s">
        <v>899</v>
      </c>
      <c r="F62" s="247">
        <v>23.72</v>
      </c>
      <c r="G62" s="595">
        <f>(F62+F63)/4/4</f>
        <v>1.4923124999999999</v>
      </c>
      <c r="H62" s="595">
        <f t="shared" ref="H62:M62" si="13">G62</f>
        <v>1.4923124999999999</v>
      </c>
      <c r="I62" s="595">
        <f t="shared" si="13"/>
        <v>1.4923124999999999</v>
      </c>
      <c r="J62" s="595">
        <f t="shared" si="13"/>
        <v>1.4923124999999999</v>
      </c>
      <c r="K62" s="595">
        <f t="shared" si="13"/>
        <v>1.4923124999999999</v>
      </c>
      <c r="L62" s="595">
        <f t="shared" si="13"/>
        <v>1.4923124999999999</v>
      </c>
      <c r="M62" s="595">
        <f t="shared" si="13"/>
        <v>1.4923124999999999</v>
      </c>
      <c r="N62" s="237">
        <v>1</v>
      </c>
      <c r="O62" s="636" t="s">
        <v>924</v>
      </c>
    </row>
    <row r="63" spans="1:15" ht="17.100000000000001" customHeight="1" x14ac:dyDescent="0.25">
      <c r="A63" s="602"/>
      <c r="B63" s="237">
        <v>2593</v>
      </c>
      <c r="C63" s="238" t="s">
        <v>933</v>
      </c>
      <c r="D63" s="238" t="s">
        <v>582</v>
      </c>
      <c r="E63" s="239" t="s">
        <v>934</v>
      </c>
      <c r="F63" s="247">
        <v>0.157</v>
      </c>
      <c r="G63" s="596"/>
      <c r="H63" s="596"/>
      <c r="I63" s="596"/>
      <c r="J63" s="596"/>
      <c r="K63" s="596"/>
      <c r="L63" s="596"/>
      <c r="M63" s="596"/>
      <c r="N63" s="237" t="s">
        <v>580</v>
      </c>
      <c r="O63" s="637"/>
    </row>
    <row r="64" spans="1:15" ht="17.100000000000001" customHeight="1" x14ac:dyDescent="0.25">
      <c r="A64" s="601">
        <v>34</v>
      </c>
      <c r="B64" s="237">
        <v>109</v>
      </c>
      <c r="C64" s="238" t="s">
        <v>573</v>
      </c>
      <c r="D64" s="238" t="s">
        <v>877</v>
      </c>
      <c r="E64" s="239" t="s">
        <v>900</v>
      </c>
      <c r="F64" s="247">
        <v>25.37</v>
      </c>
      <c r="G64" s="595">
        <f>(F64+F65)/4/4</f>
        <v>2.711875</v>
      </c>
      <c r="H64" s="595">
        <f t="shared" ref="H64:M64" si="14">G64</f>
        <v>2.711875</v>
      </c>
      <c r="I64" s="595">
        <f t="shared" si="14"/>
        <v>2.711875</v>
      </c>
      <c r="J64" s="595">
        <f t="shared" si="14"/>
        <v>2.711875</v>
      </c>
      <c r="K64" s="595">
        <f t="shared" si="14"/>
        <v>2.711875</v>
      </c>
      <c r="L64" s="595">
        <f t="shared" si="14"/>
        <v>2.711875</v>
      </c>
      <c r="M64" s="595">
        <f t="shared" si="14"/>
        <v>2.711875</v>
      </c>
      <c r="N64" s="595">
        <v>1</v>
      </c>
      <c r="O64" s="636" t="s">
        <v>924</v>
      </c>
    </row>
    <row r="65" spans="1:15" ht="17.100000000000001" customHeight="1" x14ac:dyDescent="0.25">
      <c r="A65" s="602"/>
      <c r="B65" s="237">
        <v>109</v>
      </c>
      <c r="C65" s="238"/>
      <c r="D65" s="238"/>
      <c r="E65" s="239" t="s">
        <v>944</v>
      </c>
      <c r="F65" s="247">
        <v>18.02</v>
      </c>
      <c r="G65" s="596"/>
      <c r="H65" s="596"/>
      <c r="I65" s="596"/>
      <c r="J65" s="596"/>
      <c r="K65" s="596"/>
      <c r="L65" s="596"/>
      <c r="M65" s="596"/>
      <c r="N65" s="596"/>
      <c r="O65" s="637"/>
    </row>
    <row r="66" spans="1:15" ht="17.100000000000001" customHeight="1" x14ac:dyDescent="0.25">
      <c r="A66" s="241">
        <v>35</v>
      </c>
      <c r="B66" s="237">
        <v>109</v>
      </c>
      <c r="C66" s="238" t="s">
        <v>573</v>
      </c>
      <c r="D66" s="238" t="s">
        <v>877</v>
      </c>
      <c r="E66" s="239" t="s">
        <v>908</v>
      </c>
      <c r="F66" s="247">
        <v>24.88</v>
      </c>
      <c r="G66" s="237">
        <v>1.55</v>
      </c>
      <c r="H66" s="237"/>
      <c r="I66" s="237">
        <v>1.55</v>
      </c>
      <c r="J66" s="237"/>
      <c r="K66" s="237">
        <v>1.55</v>
      </c>
      <c r="L66" s="237"/>
      <c r="M66" s="237">
        <v>1.55</v>
      </c>
      <c r="N66" s="237">
        <v>1</v>
      </c>
      <c r="O66" s="311" t="s">
        <v>924</v>
      </c>
    </row>
    <row r="67" spans="1:15" ht="17.100000000000001" customHeight="1" x14ac:dyDescent="0.25">
      <c r="A67" s="241">
        <v>36</v>
      </c>
      <c r="B67" s="237">
        <v>109</v>
      </c>
      <c r="C67" s="238" t="s">
        <v>573</v>
      </c>
      <c r="D67" s="238" t="s">
        <v>877</v>
      </c>
      <c r="E67" s="239" t="s">
        <v>909</v>
      </c>
      <c r="F67" s="247">
        <v>38.81</v>
      </c>
      <c r="G67" s="237">
        <f>F67/4/7</f>
        <v>1.3860714285714286</v>
      </c>
      <c r="H67" s="237">
        <f t="shared" ref="H67:M68" si="15">G67</f>
        <v>1.3860714285714286</v>
      </c>
      <c r="I67" s="237">
        <f t="shared" si="15"/>
        <v>1.3860714285714286</v>
      </c>
      <c r="J67" s="237">
        <f t="shared" si="15"/>
        <v>1.3860714285714286</v>
      </c>
      <c r="K67" s="237">
        <f t="shared" si="15"/>
        <v>1.3860714285714286</v>
      </c>
      <c r="L67" s="237">
        <f t="shared" si="15"/>
        <v>1.3860714285714286</v>
      </c>
      <c r="M67" s="237">
        <f t="shared" si="15"/>
        <v>1.3860714285714286</v>
      </c>
      <c r="N67" s="237">
        <v>1</v>
      </c>
      <c r="O67" s="311" t="s">
        <v>924</v>
      </c>
    </row>
    <row r="68" spans="1:15" ht="17.100000000000001" customHeight="1" x14ac:dyDescent="0.25">
      <c r="A68" s="601">
        <v>37</v>
      </c>
      <c r="B68" s="237">
        <v>109</v>
      </c>
      <c r="C68" s="238" t="s">
        <v>573</v>
      </c>
      <c r="D68" s="238" t="s">
        <v>877</v>
      </c>
      <c r="E68" s="239" t="s">
        <v>901</v>
      </c>
      <c r="F68" s="247">
        <v>42.61</v>
      </c>
      <c r="G68" s="595">
        <f>(F68+F69)/4/7</f>
        <v>1.5253571428571429</v>
      </c>
      <c r="H68" s="595">
        <f t="shared" si="15"/>
        <v>1.5253571428571429</v>
      </c>
      <c r="I68" s="595">
        <f t="shared" si="15"/>
        <v>1.5253571428571429</v>
      </c>
      <c r="J68" s="595">
        <f t="shared" si="15"/>
        <v>1.5253571428571429</v>
      </c>
      <c r="K68" s="595">
        <f t="shared" si="15"/>
        <v>1.5253571428571429</v>
      </c>
      <c r="L68" s="595">
        <f t="shared" si="15"/>
        <v>1.5253571428571429</v>
      </c>
      <c r="M68" s="595">
        <f t="shared" si="15"/>
        <v>1.5253571428571429</v>
      </c>
      <c r="N68" s="237">
        <v>1</v>
      </c>
      <c r="O68" s="636" t="s">
        <v>924</v>
      </c>
    </row>
    <row r="69" spans="1:15" ht="17.100000000000001" customHeight="1" x14ac:dyDescent="0.25">
      <c r="A69" s="602"/>
      <c r="B69" s="242">
        <v>2916</v>
      </c>
      <c r="C69" s="246" t="s">
        <v>935</v>
      </c>
      <c r="D69" s="246"/>
      <c r="E69" s="239" t="s">
        <v>901</v>
      </c>
      <c r="F69" s="240">
        <v>0.1</v>
      </c>
      <c r="G69" s="596"/>
      <c r="H69" s="596"/>
      <c r="I69" s="596"/>
      <c r="J69" s="596"/>
      <c r="K69" s="596"/>
      <c r="L69" s="596"/>
      <c r="M69" s="596"/>
      <c r="N69" s="242" t="s">
        <v>580</v>
      </c>
      <c r="O69" s="637"/>
    </row>
    <row r="70" spans="1:15" ht="17.100000000000001" customHeight="1" x14ac:dyDescent="0.25">
      <c r="A70" s="612">
        <v>38</v>
      </c>
      <c r="B70" s="237">
        <v>109</v>
      </c>
      <c r="C70" s="238" t="s">
        <v>573</v>
      </c>
      <c r="D70" s="238" t="s">
        <v>877</v>
      </c>
      <c r="E70" s="239" t="s">
        <v>902</v>
      </c>
      <c r="F70" s="247">
        <v>34.53</v>
      </c>
      <c r="G70" s="612">
        <f>(F70+F71)/4/7</f>
        <v>1.2349999999999999</v>
      </c>
      <c r="H70" s="612">
        <f t="shared" ref="H70:M70" si="16">G70</f>
        <v>1.2349999999999999</v>
      </c>
      <c r="I70" s="612">
        <f t="shared" si="16"/>
        <v>1.2349999999999999</v>
      </c>
      <c r="J70" s="612">
        <f t="shared" si="16"/>
        <v>1.2349999999999999</v>
      </c>
      <c r="K70" s="612">
        <f t="shared" si="16"/>
        <v>1.2349999999999999</v>
      </c>
      <c r="L70" s="612">
        <f t="shared" si="16"/>
        <v>1.2349999999999999</v>
      </c>
      <c r="M70" s="612">
        <f t="shared" si="16"/>
        <v>1.2349999999999999</v>
      </c>
      <c r="N70" s="237">
        <v>1</v>
      </c>
      <c r="O70" s="638" t="s">
        <v>924</v>
      </c>
    </row>
    <row r="71" spans="1:15" ht="17.100000000000001" customHeight="1" x14ac:dyDescent="0.25">
      <c r="A71" s="612"/>
      <c r="B71" s="237">
        <v>2202</v>
      </c>
      <c r="C71" s="238" t="s">
        <v>936</v>
      </c>
      <c r="D71" s="238" t="s">
        <v>581</v>
      </c>
      <c r="E71" s="239" t="s">
        <v>902</v>
      </c>
      <c r="F71" s="247">
        <v>0.05</v>
      </c>
      <c r="G71" s="612"/>
      <c r="H71" s="612"/>
      <c r="I71" s="612"/>
      <c r="J71" s="612"/>
      <c r="K71" s="612"/>
      <c r="L71" s="612"/>
      <c r="M71" s="612"/>
      <c r="N71" s="237" t="s">
        <v>580</v>
      </c>
      <c r="O71" s="638"/>
    </row>
    <row r="72" spans="1:15" ht="17.100000000000001" customHeight="1" x14ac:dyDescent="0.25">
      <c r="A72" s="463"/>
      <c r="B72" s="464"/>
      <c r="C72" s="465"/>
      <c r="D72" s="465"/>
      <c r="E72" s="466"/>
      <c r="F72" s="463"/>
      <c r="G72" s="463"/>
      <c r="H72" s="463"/>
      <c r="I72" s="463"/>
      <c r="J72" s="463"/>
      <c r="K72" s="463"/>
      <c r="L72" s="463"/>
      <c r="M72" s="463"/>
      <c r="N72" s="464"/>
      <c r="O72" s="467"/>
    </row>
    <row r="73" spans="1:15" ht="17.100000000000001" customHeight="1" x14ac:dyDescent="0.25">
      <c r="A73" s="463"/>
      <c r="B73" s="464"/>
      <c r="C73" s="465"/>
      <c r="D73" s="465"/>
      <c r="E73" s="466"/>
      <c r="F73" s="463"/>
      <c r="G73" s="463"/>
      <c r="H73" s="463"/>
      <c r="I73" s="463"/>
      <c r="J73" s="463"/>
      <c r="K73" s="463"/>
      <c r="L73" s="463"/>
      <c r="M73" s="463"/>
      <c r="N73" s="464"/>
      <c r="O73" s="467"/>
    </row>
    <row r="74" spans="1:15" ht="17.100000000000001" customHeight="1" x14ac:dyDescent="0.25">
      <c r="A74" s="463"/>
      <c r="B74" s="464"/>
      <c r="C74" s="465"/>
      <c r="D74" s="465"/>
      <c r="E74" s="466"/>
      <c r="F74" s="463"/>
      <c r="G74" s="463"/>
      <c r="H74" s="463"/>
      <c r="I74" s="463"/>
      <c r="J74" s="463"/>
      <c r="K74" s="463"/>
      <c r="L74" s="463"/>
      <c r="M74" s="463"/>
      <c r="N74" s="464"/>
      <c r="O74" s="467"/>
    </row>
    <row r="75" spans="1:15" ht="17.100000000000001" customHeight="1" x14ac:dyDescent="0.25">
      <c r="A75" s="607">
        <v>39</v>
      </c>
      <c r="B75" s="250">
        <v>109</v>
      </c>
      <c r="C75" s="244" t="s">
        <v>573</v>
      </c>
      <c r="D75" s="244" t="s">
        <v>574</v>
      </c>
      <c r="E75" s="200" t="s">
        <v>1171</v>
      </c>
      <c r="F75" s="245">
        <v>67.150000000000006</v>
      </c>
      <c r="G75" s="621"/>
      <c r="H75" s="624">
        <f>(F75+F76+F77+F78+F79+F80)/4/3</f>
        <v>5.7915833333333353</v>
      </c>
      <c r="I75" s="621"/>
      <c r="J75" s="624">
        <f>H75</f>
        <v>5.7915833333333353</v>
      </c>
      <c r="K75" s="621"/>
      <c r="L75" s="624">
        <f>H75</f>
        <v>5.7915833333333353</v>
      </c>
      <c r="M75" s="621"/>
      <c r="N75" s="253">
        <v>1</v>
      </c>
      <c r="O75" s="622" t="s">
        <v>945</v>
      </c>
    </row>
    <row r="76" spans="1:15" ht="17.100000000000001" customHeight="1" x14ac:dyDescent="0.25">
      <c r="A76" s="607"/>
      <c r="B76" s="250">
        <v>38</v>
      </c>
      <c r="C76" s="244" t="s">
        <v>667</v>
      </c>
      <c r="D76" s="244" t="s">
        <v>701</v>
      </c>
      <c r="E76" s="200" t="s">
        <v>702</v>
      </c>
      <c r="F76" s="245">
        <v>0.55000000000000004</v>
      </c>
      <c r="G76" s="621"/>
      <c r="H76" s="624"/>
      <c r="I76" s="621"/>
      <c r="J76" s="624"/>
      <c r="K76" s="621"/>
      <c r="L76" s="624"/>
      <c r="M76" s="621"/>
      <c r="N76" s="253" t="s">
        <v>580</v>
      </c>
      <c r="O76" s="622"/>
    </row>
    <row r="77" spans="1:15" ht="17.100000000000001" customHeight="1" x14ac:dyDescent="0.25">
      <c r="A77" s="607"/>
      <c r="B77" s="250">
        <v>2901</v>
      </c>
      <c r="C77" s="244" t="s">
        <v>1172</v>
      </c>
      <c r="D77" s="244" t="s">
        <v>581</v>
      </c>
      <c r="E77" s="200" t="s">
        <v>1173</v>
      </c>
      <c r="F77" s="245">
        <v>4.9000000000000002E-2</v>
      </c>
      <c r="G77" s="621"/>
      <c r="H77" s="624"/>
      <c r="I77" s="621"/>
      <c r="J77" s="624"/>
      <c r="K77" s="621"/>
      <c r="L77" s="624"/>
      <c r="M77" s="621"/>
      <c r="N77" s="253" t="s">
        <v>580</v>
      </c>
      <c r="O77" s="622"/>
    </row>
    <row r="78" spans="1:15" ht="17.100000000000001" customHeight="1" x14ac:dyDescent="0.25">
      <c r="A78" s="607"/>
      <c r="B78" s="250" t="s">
        <v>1174</v>
      </c>
      <c r="C78" s="244" t="s">
        <v>1175</v>
      </c>
      <c r="D78" s="244"/>
      <c r="E78" s="200" t="s">
        <v>1176</v>
      </c>
      <c r="F78" s="245">
        <v>0.65</v>
      </c>
      <c r="G78" s="621"/>
      <c r="H78" s="624"/>
      <c r="I78" s="621"/>
      <c r="J78" s="624"/>
      <c r="K78" s="621"/>
      <c r="L78" s="624"/>
      <c r="M78" s="621"/>
      <c r="N78" s="253" t="s">
        <v>580</v>
      </c>
      <c r="O78" s="622"/>
    </row>
    <row r="79" spans="1:15" ht="17.100000000000001" customHeight="1" x14ac:dyDescent="0.25">
      <c r="A79" s="607"/>
      <c r="B79" s="250" t="s">
        <v>703</v>
      </c>
      <c r="C79" s="244" t="s">
        <v>1177</v>
      </c>
      <c r="D79" s="244"/>
      <c r="E79" s="200" t="s">
        <v>1176</v>
      </c>
      <c r="F79" s="245">
        <v>0.65</v>
      </c>
      <c r="G79" s="621"/>
      <c r="H79" s="624"/>
      <c r="I79" s="621"/>
      <c r="J79" s="624"/>
      <c r="K79" s="621"/>
      <c r="L79" s="624"/>
      <c r="M79" s="621"/>
      <c r="N79" s="253" t="s">
        <v>580</v>
      </c>
      <c r="O79" s="622"/>
    </row>
    <row r="80" spans="1:15" ht="17.100000000000001" customHeight="1" x14ac:dyDescent="0.25">
      <c r="A80" s="607"/>
      <c r="B80" s="250">
        <v>2739</v>
      </c>
      <c r="C80" s="244" t="s">
        <v>1178</v>
      </c>
      <c r="D80" s="244" t="s">
        <v>582</v>
      </c>
      <c r="E80" s="200" t="s">
        <v>1179</v>
      </c>
      <c r="F80" s="245">
        <v>0.45</v>
      </c>
      <c r="G80" s="621"/>
      <c r="H80" s="624"/>
      <c r="I80" s="621"/>
      <c r="J80" s="624"/>
      <c r="K80" s="621"/>
      <c r="L80" s="624"/>
      <c r="M80" s="621"/>
      <c r="N80" s="253" t="s">
        <v>580</v>
      </c>
      <c r="O80" s="622"/>
    </row>
    <row r="81" spans="1:15" ht="27" customHeight="1" x14ac:dyDescent="0.25">
      <c r="A81" s="253">
        <v>40</v>
      </c>
      <c r="B81" s="243">
        <v>109</v>
      </c>
      <c r="C81" s="244" t="s">
        <v>573</v>
      </c>
      <c r="D81" s="254" t="s">
        <v>574</v>
      </c>
      <c r="E81" s="255" t="s">
        <v>439</v>
      </c>
      <c r="F81" s="256">
        <v>26.64</v>
      </c>
      <c r="G81" s="245" t="s">
        <v>1312</v>
      </c>
      <c r="H81" s="245" t="s">
        <v>1312</v>
      </c>
      <c r="I81" s="245" t="s">
        <v>1312</v>
      </c>
      <c r="J81" s="245" t="s">
        <v>1312</v>
      </c>
      <c r="K81" s="245" t="s">
        <v>1312</v>
      </c>
      <c r="L81" s="245" t="s">
        <v>1312</v>
      </c>
      <c r="M81" s="245">
        <f>F81/4/7</f>
        <v>0.9514285714285714</v>
      </c>
      <c r="N81" s="253">
        <v>1</v>
      </c>
      <c r="O81" s="312" t="s">
        <v>1313</v>
      </c>
    </row>
    <row r="82" spans="1:15" ht="17.100000000000001" customHeight="1" x14ac:dyDescent="0.25">
      <c r="A82" s="612">
        <v>41</v>
      </c>
      <c r="B82" s="243">
        <v>109</v>
      </c>
      <c r="C82" s="200" t="s">
        <v>573</v>
      </c>
      <c r="D82" s="200" t="s">
        <v>574</v>
      </c>
      <c r="E82" s="200" t="s">
        <v>1117</v>
      </c>
      <c r="F82" s="247">
        <v>107.46</v>
      </c>
      <c r="G82" s="608" t="s">
        <v>1312</v>
      </c>
      <c r="H82" s="608" t="s">
        <v>1312</v>
      </c>
      <c r="I82" s="608" t="s">
        <v>1312</v>
      </c>
      <c r="J82" s="608" t="s">
        <v>1312</v>
      </c>
      <c r="K82" s="608" t="s">
        <v>1312</v>
      </c>
      <c r="L82" s="608" t="s">
        <v>1312</v>
      </c>
      <c r="M82" s="608">
        <f>(F82+F83+F84+F85)/4/7</f>
        <v>3.8790357142857141</v>
      </c>
      <c r="N82" s="253">
        <v>1</v>
      </c>
      <c r="O82" s="609" t="s">
        <v>1313</v>
      </c>
    </row>
    <row r="83" spans="1:15" ht="17.100000000000001" customHeight="1" x14ac:dyDescent="0.25">
      <c r="A83" s="612"/>
      <c r="B83" s="243">
        <v>272</v>
      </c>
      <c r="C83" s="200" t="s">
        <v>1134</v>
      </c>
      <c r="D83" s="200"/>
      <c r="E83" s="200" t="s">
        <v>1135</v>
      </c>
      <c r="F83" s="247">
        <v>0.29399999999999998</v>
      </c>
      <c r="G83" s="608"/>
      <c r="H83" s="608"/>
      <c r="I83" s="608"/>
      <c r="J83" s="608"/>
      <c r="K83" s="608"/>
      <c r="L83" s="608"/>
      <c r="M83" s="608"/>
      <c r="N83" s="253" t="s">
        <v>580</v>
      </c>
      <c r="O83" s="610"/>
    </row>
    <row r="84" spans="1:15" ht="17.100000000000001" customHeight="1" x14ac:dyDescent="0.25">
      <c r="A84" s="612"/>
      <c r="B84" s="243">
        <v>1292</v>
      </c>
      <c r="C84" s="200" t="s">
        <v>1136</v>
      </c>
      <c r="D84" s="200" t="s">
        <v>1137</v>
      </c>
      <c r="E84" s="200" t="s">
        <v>1135</v>
      </c>
      <c r="F84" s="247">
        <v>0.56899999999999995</v>
      </c>
      <c r="G84" s="608"/>
      <c r="H84" s="608"/>
      <c r="I84" s="608"/>
      <c r="J84" s="608"/>
      <c r="K84" s="608"/>
      <c r="L84" s="608"/>
      <c r="M84" s="608"/>
      <c r="N84" s="253" t="s">
        <v>580</v>
      </c>
      <c r="O84" s="610"/>
    </row>
    <row r="85" spans="1:15" ht="17.100000000000001" customHeight="1" x14ac:dyDescent="0.25">
      <c r="A85" s="612"/>
      <c r="B85" s="243">
        <v>2725</v>
      </c>
      <c r="C85" s="200" t="s">
        <v>538</v>
      </c>
      <c r="D85" s="200"/>
      <c r="E85" s="200" t="s">
        <v>1135</v>
      </c>
      <c r="F85" s="247">
        <v>0.28999999999999998</v>
      </c>
      <c r="G85" s="608"/>
      <c r="H85" s="608"/>
      <c r="I85" s="608"/>
      <c r="J85" s="608"/>
      <c r="K85" s="608"/>
      <c r="L85" s="608"/>
      <c r="M85" s="608"/>
      <c r="N85" s="253" t="s">
        <v>580</v>
      </c>
      <c r="O85" s="611"/>
    </row>
    <row r="86" spans="1:15" ht="17.100000000000001" customHeight="1" x14ac:dyDescent="0.25">
      <c r="A86" s="607">
        <v>42</v>
      </c>
      <c r="B86" s="243">
        <v>109</v>
      </c>
      <c r="C86" s="258" t="s">
        <v>573</v>
      </c>
      <c r="D86" s="258" t="s">
        <v>574</v>
      </c>
      <c r="E86" s="238" t="s">
        <v>1120</v>
      </c>
      <c r="F86" s="247">
        <v>105.08</v>
      </c>
      <c r="G86" s="608" t="s">
        <v>1312</v>
      </c>
      <c r="H86" s="608" t="str">
        <f>G86</f>
        <v>-</v>
      </c>
      <c r="I86" s="608" t="str">
        <f>H86</f>
        <v>-</v>
      </c>
      <c r="J86" s="608" t="str">
        <f>I86</f>
        <v>-</v>
      </c>
      <c r="K86" s="608" t="str">
        <f>J86</f>
        <v>-</v>
      </c>
      <c r="L86" s="608" t="str">
        <f>K86</f>
        <v>-</v>
      </c>
      <c r="M86" s="607">
        <f>(F86+F87)/4/7</f>
        <v>3.7542857142857144</v>
      </c>
      <c r="N86" s="253">
        <v>2</v>
      </c>
      <c r="O86" s="606" t="s">
        <v>1313</v>
      </c>
    </row>
    <row r="87" spans="1:15" ht="17.100000000000001" customHeight="1" x14ac:dyDescent="0.25">
      <c r="A87" s="607"/>
      <c r="B87" s="243">
        <v>2723</v>
      </c>
      <c r="C87" s="258" t="s">
        <v>1138</v>
      </c>
      <c r="D87" s="258" t="s">
        <v>582</v>
      </c>
      <c r="E87" s="238" t="s">
        <v>1120</v>
      </c>
      <c r="F87" s="247">
        <v>0.04</v>
      </c>
      <c r="G87" s="608"/>
      <c r="H87" s="608"/>
      <c r="I87" s="608"/>
      <c r="J87" s="608"/>
      <c r="K87" s="608"/>
      <c r="L87" s="608"/>
      <c r="M87" s="607"/>
      <c r="N87" s="253" t="s">
        <v>580</v>
      </c>
      <c r="O87" s="606"/>
    </row>
    <row r="88" spans="1:15" s="129" customFormat="1" ht="32.25" customHeight="1" x14ac:dyDescent="0.25">
      <c r="A88" s="253">
        <v>43</v>
      </c>
      <c r="B88" s="259">
        <v>109</v>
      </c>
      <c r="C88" s="258" t="s">
        <v>573</v>
      </c>
      <c r="D88" s="258" t="s">
        <v>574</v>
      </c>
      <c r="E88" s="260" t="s">
        <v>1121</v>
      </c>
      <c r="F88" s="247">
        <v>80.77</v>
      </c>
      <c r="G88" s="257" t="s">
        <v>1312</v>
      </c>
      <c r="H88" s="257" t="str">
        <f>G88</f>
        <v>-</v>
      </c>
      <c r="I88" s="257" t="str">
        <f>H88</f>
        <v>-</v>
      </c>
      <c r="J88" s="257" t="str">
        <f>I88</f>
        <v>-</v>
      </c>
      <c r="K88" s="257" t="str">
        <f>J88</f>
        <v>-</v>
      </c>
      <c r="L88" s="257" t="str">
        <f>K88</f>
        <v>-</v>
      </c>
      <c r="M88" s="253">
        <f>F88/4/7</f>
        <v>2.8846428571428571</v>
      </c>
      <c r="N88" s="253">
        <v>1</v>
      </c>
      <c r="O88" s="254" t="s">
        <v>1313</v>
      </c>
    </row>
    <row r="89" spans="1:15" s="129" customFormat="1" ht="21" customHeight="1" x14ac:dyDescent="0.25">
      <c r="A89" s="253">
        <v>44</v>
      </c>
      <c r="B89" s="243">
        <v>109</v>
      </c>
      <c r="C89" s="258" t="s">
        <v>573</v>
      </c>
      <c r="D89" s="258" t="s">
        <v>574</v>
      </c>
      <c r="E89" s="258" t="s">
        <v>405</v>
      </c>
      <c r="F89" s="245">
        <v>97.778000000000006</v>
      </c>
      <c r="G89" s="257" t="s">
        <v>1312</v>
      </c>
      <c r="H89" s="257" t="str">
        <f t="shared" ref="H89:L90" si="17">G89</f>
        <v>-</v>
      </c>
      <c r="I89" s="257" t="str">
        <f>H89</f>
        <v>-</v>
      </c>
      <c r="J89" s="257" t="str">
        <f>I89</f>
        <v>-</v>
      </c>
      <c r="K89" s="257" t="str">
        <f>J89</f>
        <v>-</v>
      </c>
      <c r="L89" s="257" t="str">
        <f>K89</f>
        <v>-</v>
      </c>
      <c r="M89" s="253">
        <f>F89/4/7</f>
        <v>3.4920714285714287</v>
      </c>
      <c r="N89" s="249">
        <v>1</v>
      </c>
      <c r="O89" s="254" t="s">
        <v>1313</v>
      </c>
    </row>
    <row r="90" spans="1:15" ht="17.100000000000001" customHeight="1" x14ac:dyDescent="0.25">
      <c r="A90" s="584">
        <v>45</v>
      </c>
      <c r="B90" s="243">
        <v>109</v>
      </c>
      <c r="C90" s="200" t="s">
        <v>573</v>
      </c>
      <c r="D90" s="200" t="s">
        <v>574</v>
      </c>
      <c r="E90" s="261" t="s">
        <v>1127</v>
      </c>
      <c r="F90" s="240">
        <v>58.2</v>
      </c>
      <c r="G90" s="593" t="s">
        <v>1312</v>
      </c>
      <c r="H90" s="593" t="str">
        <f t="shared" si="17"/>
        <v>-</v>
      </c>
      <c r="I90" s="593" t="str">
        <f t="shared" si="17"/>
        <v>-</v>
      </c>
      <c r="J90" s="593" t="str">
        <f t="shared" si="17"/>
        <v>-</v>
      </c>
      <c r="K90" s="593" t="str">
        <f t="shared" si="17"/>
        <v>-</v>
      </c>
      <c r="L90" s="593" t="str">
        <f t="shared" si="17"/>
        <v>-</v>
      </c>
      <c r="M90" s="584">
        <f>(F90+F91)/4/7</f>
        <v>2.1946428571428571</v>
      </c>
      <c r="N90" s="249">
        <v>2</v>
      </c>
      <c r="O90" s="590" t="s">
        <v>1313</v>
      </c>
    </row>
    <row r="91" spans="1:15" ht="17.100000000000001" customHeight="1" x14ac:dyDescent="0.25">
      <c r="A91" s="586"/>
      <c r="B91" s="243">
        <v>2757</v>
      </c>
      <c r="C91" s="200" t="s">
        <v>370</v>
      </c>
      <c r="D91" s="200" t="s">
        <v>634</v>
      </c>
      <c r="E91" s="261" t="s">
        <v>1165</v>
      </c>
      <c r="F91" s="240">
        <v>3.25</v>
      </c>
      <c r="G91" s="594"/>
      <c r="H91" s="594"/>
      <c r="I91" s="594"/>
      <c r="J91" s="594"/>
      <c r="K91" s="594"/>
      <c r="L91" s="594"/>
      <c r="M91" s="586"/>
      <c r="N91" s="249" t="s">
        <v>580</v>
      </c>
      <c r="O91" s="592"/>
    </row>
    <row r="92" spans="1:15" ht="17.100000000000001" customHeight="1" x14ac:dyDescent="0.25">
      <c r="A92" s="584">
        <v>46</v>
      </c>
      <c r="B92" s="243">
        <v>109</v>
      </c>
      <c r="C92" s="200" t="s">
        <v>573</v>
      </c>
      <c r="D92" s="200" t="s">
        <v>574</v>
      </c>
      <c r="E92" s="261" t="s">
        <v>1128</v>
      </c>
      <c r="F92" s="240">
        <v>18.239999999999998</v>
      </c>
      <c r="G92" s="593" t="s">
        <v>1312</v>
      </c>
      <c r="H92" s="593" t="str">
        <f>G92</f>
        <v>-</v>
      </c>
      <c r="I92" s="593" t="str">
        <f>H92</f>
        <v>-</v>
      </c>
      <c r="J92" s="593" t="str">
        <f>I92</f>
        <v>-</v>
      </c>
      <c r="K92" s="593" t="str">
        <f>J92</f>
        <v>-</v>
      </c>
      <c r="L92" s="593" t="str">
        <f>K92</f>
        <v>-</v>
      </c>
      <c r="M92" s="584">
        <f>(F92+F93+F94+F95+F96)/4/7</f>
        <v>1.1866428571428571</v>
      </c>
      <c r="N92" s="249">
        <v>2</v>
      </c>
      <c r="O92" s="590" t="s">
        <v>1313</v>
      </c>
    </row>
    <row r="93" spans="1:15" ht="17.100000000000001" customHeight="1" x14ac:dyDescent="0.25">
      <c r="A93" s="585"/>
      <c r="B93" s="243">
        <v>99</v>
      </c>
      <c r="C93" s="200" t="s">
        <v>1139</v>
      </c>
      <c r="D93" s="200" t="s">
        <v>1140</v>
      </c>
      <c r="E93" s="261" t="s">
        <v>1128</v>
      </c>
      <c r="F93" s="240">
        <v>2.25</v>
      </c>
      <c r="G93" s="600"/>
      <c r="H93" s="600"/>
      <c r="I93" s="600"/>
      <c r="J93" s="600"/>
      <c r="K93" s="600"/>
      <c r="L93" s="600"/>
      <c r="M93" s="585"/>
      <c r="N93" s="249" t="s">
        <v>580</v>
      </c>
      <c r="O93" s="591"/>
    </row>
    <row r="94" spans="1:15" ht="17.100000000000001" customHeight="1" x14ac:dyDescent="0.25">
      <c r="A94" s="585"/>
      <c r="B94" s="243" t="s">
        <v>1141</v>
      </c>
      <c r="C94" s="200" t="s">
        <v>489</v>
      </c>
      <c r="D94" s="200" t="s">
        <v>1142</v>
      </c>
      <c r="E94" s="261" t="s">
        <v>1143</v>
      </c>
      <c r="F94" s="240">
        <v>0.82299999999999995</v>
      </c>
      <c r="G94" s="600"/>
      <c r="H94" s="600"/>
      <c r="I94" s="600"/>
      <c r="J94" s="600"/>
      <c r="K94" s="600"/>
      <c r="L94" s="600"/>
      <c r="M94" s="585"/>
      <c r="N94" s="249" t="s">
        <v>580</v>
      </c>
      <c r="O94" s="591"/>
    </row>
    <row r="95" spans="1:15" ht="17.100000000000001" customHeight="1" x14ac:dyDescent="0.25">
      <c r="A95" s="585"/>
      <c r="B95" s="243">
        <v>2475</v>
      </c>
      <c r="C95" s="200" t="s">
        <v>1144</v>
      </c>
      <c r="D95" s="200"/>
      <c r="E95" s="261" t="s">
        <v>1145</v>
      </c>
      <c r="F95" s="240">
        <v>5.9829999999999997</v>
      </c>
      <c r="G95" s="600"/>
      <c r="H95" s="600"/>
      <c r="I95" s="600"/>
      <c r="J95" s="600"/>
      <c r="K95" s="600"/>
      <c r="L95" s="600"/>
      <c r="M95" s="585"/>
      <c r="N95" s="249" t="s">
        <v>580</v>
      </c>
      <c r="O95" s="591"/>
    </row>
    <row r="96" spans="1:15" ht="17.100000000000001" customHeight="1" x14ac:dyDescent="0.25">
      <c r="A96" s="586"/>
      <c r="B96" s="243" t="s">
        <v>1152</v>
      </c>
      <c r="C96" s="200" t="s">
        <v>1153</v>
      </c>
      <c r="D96" s="200" t="s">
        <v>1154</v>
      </c>
      <c r="E96" s="261" t="s">
        <v>1155</v>
      </c>
      <c r="F96" s="240">
        <v>5.93</v>
      </c>
      <c r="G96" s="594"/>
      <c r="H96" s="594"/>
      <c r="I96" s="594"/>
      <c r="J96" s="594"/>
      <c r="K96" s="594"/>
      <c r="L96" s="594"/>
      <c r="M96" s="586"/>
      <c r="N96" s="249" t="s">
        <v>580</v>
      </c>
      <c r="O96" s="592"/>
    </row>
    <row r="97" spans="1:16" s="80" customFormat="1" ht="25.5" customHeight="1" x14ac:dyDescent="0.25">
      <c r="A97" s="253">
        <v>47</v>
      </c>
      <c r="B97" s="243">
        <v>109</v>
      </c>
      <c r="C97" s="244" t="s">
        <v>573</v>
      </c>
      <c r="D97" s="244" t="s">
        <v>574</v>
      </c>
      <c r="E97" s="264" t="s">
        <v>1129</v>
      </c>
      <c r="F97" s="240">
        <v>128</v>
      </c>
      <c r="G97" s="265" t="s">
        <v>1312</v>
      </c>
      <c r="H97" s="262" t="str">
        <f t="shared" ref="H97:L98" si="18">G97</f>
        <v>-</v>
      </c>
      <c r="I97" s="262" t="str">
        <f t="shared" si="18"/>
        <v>-</v>
      </c>
      <c r="J97" s="262" t="str">
        <f t="shared" si="18"/>
        <v>-</v>
      </c>
      <c r="K97" s="262" t="str">
        <f t="shared" si="18"/>
        <v>-</v>
      </c>
      <c r="L97" s="262" t="str">
        <f t="shared" si="18"/>
        <v>-</v>
      </c>
      <c r="M97" s="249">
        <f>F97/4/7</f>
        <v>4.5714285714285712</v>
      </c>
      <c r="N97" s="249">
        <v>2</v>
      </c>
      <c r="O97" s="254" t="s">
        <v>1313</v>
      </c>
    </row>
    <row r="98" spans="1:16" ht="17.100000000000001" customHeight="1" x14ac:dyDescent="0.25">
      <c r="A98" s="584">
        <v>48</v>
      </c>
      <c r="B98" s="243">
        <v>109</v>
      </c>
      <c r="C98" s="200" t="s">
        <v>573</v>
      </c>
      <c r="D98" s="200" t="s">
        <v>574</v>
      </c>
      <c r="E98" s="261" t="s">
        <v>1130</v>
      </c>
      <c r="F98" s="240">
        <v>64.77</v>
      </c>
      <c r="G98" s="593" t="s">
        <v>1312</v>
      </c>
      <c r="H98" s="593" t="str">
        <f t="shared" si="18"/>
        <v>-</v>
      </c>
      <c r="I98" s="593" t="str">
        <f t="shared" si="18"/>
        <v>-</v>
      </c>
      <c r="J98" s="593" t="str">
        <f t="shared" si="18"/>
        <v>-</v>
      </c>
      <c r="K98" s="593" t="str">
        <f t="shared" si="18"/>
        <v>-</v>
      </c>
      <c r="L98" s="593" t="str">
        <f t="shared" si="18"/>
        <v>-</v>
      </c>
      <c r="M98" s="584">
        <f>(F98+F99)/4/7</f>
        <v>2.3528571428571428</v>
      </c>
      <c r="N98" s="249">
        <v>2</v>
      </c>
      <c r="O98" s="604" t="s">
        <v>1313</v>
      </c>
    </row>
    <row r="99" spans="1:16" ht="17.100000000000001" customHeight="1" x14ac:dyDescent="0.25">
      <c r="A99" s="586"/>
      <c r="B99" s="243" t="s">
        <v>1147</v>
      </c>
      <c r="C99" s="200" t="s">
        <v>1148</v>
      </c>
      <c r="D99" s="200" t="s">
        <v>581</v>
      </c>
      <c r="E99" s="261" t="s">
        <v>1130</v>
      </c>
      <c r="F99" s="240">
        <v>1.1100000000000001</v>
      </c>
      <c r="G99" s="594"/>
      <c r="H99" s="594"/>
      <c r="I99" s="594"/>
      <c r="J99" s="594"/>
      <c r="K99" s="594"/>
      <c r="L99" s="594"/>
      <c r="M99" s="586"/>
      <c r="N99" s="249" t="s">
        <v>580</v>
      </c>
      <c r="O99" s="605"/>
    </row>
    <row r="100" spans="1:16" ht="27" customHeight="1" x14ac:dyDescent="0.25">
      <c r="A100" s="253">
        <v>49</v>
      </c>
      <c r="B100" s="243">
        <v>109</v>
      </c>
      <c r="C100" s="200" t="s">
        <v>573</v>
      </c>
      <c r="D100" s="200" t="s">
        <v>574</v>
      </c>
      <c r="E100" s="261" t="s">
        <v>1131</v>
      </c>
      <c r="F100" s="240">
        <v>50.16</v>
      </c>
      <c r="G100" s="265" t="s">
        <v>1312</v>
      </c>
      <c r="H100" s="262" t="str">
        <f t="shared" ref="H100:L102" si="19">G100</f>
        <v>-</v>
      </c>
      <c r="I100" s="262" t="str">
        <f t="shared" si="19"/>
        <v>-</v>
      </c>
      <c r="J100" s="262" t="str">
        <f t="shared" si="19"/>
        <v>-</v>
      </c>
      <c r="K100" s="262" t="str">
        <f t="shared" si="19"/>
        <v>-</v>
      </c>
      <c r="L100" s="262" t="str">
        <f t="shared" si="19"/>
        <v>-</v>
      </c>
      <c r="M100" s="249">
        <f>F100/4/7</f>
        <v>1.7914285714285714</v>
      </c>
      <c r="N100" s="249">
        <v>2</v>
      </c>
      <c r="O100" s="254" t="s">
        <v>1313</v>
      </c>
    </row>
    <row r="101" spans="1:16" ht="26.25" customHeight="1" x14ac:dyDescent="0.25">
      <c r="A101" s="253">
        <v>50</v>
      </c>
      <c r="B101" s="243">
        <v>109</v>
      </c>
      <c r="C101" s="200" t="s">
        <v>573</v>
      </c>
      <c r="D101" s="200" t="s">
        <v>574</v>
      </c>
      <c r="E101" s="200" t="s">
        <v>1133</v>
      </c>
      <c r="F101" s="247">
        <v>52.8</v>
      </c>
      <c r="G101" s="257" t="s">
        <v>1312</v>
      </c>
      <c r="H101" s="257" t="str">
        <f t="shared" si="19"/>
        <v>-</v>
      </c>
      <c r="I101" s="257" t="str">
        <f t="shared" si="19"/>
        <v>-</v>
      </c>
      <c r="J101" s="257" t="str">
        <f t="shared" si="19"/>
        <v>-</v>
      </c>
      <c r="K101" s="257" t="str">
        <f t="shared" si="19"/>
        <v>-</v>
      </c>
      <c r="L101" s="257" t="str">
        <f t="shared" si="19"/>
        <v>-</v>
      </c>
      <c r="M101" s="253">
        <f>F101/4/7</f>
        <v>1.8857142857142857</v>
      </c>
      <c r="N101" s="253">
        <v>2</v>
      </c>
      <c r="O101" s="254" t="s">
        <v>1313</v>
      </c>
    </row>
    <row r="102" spans="1:16" ht="17.100000000000001" customHeight="1" x14ac:dyDescent="0.25">
      <c r="A102" s="253">
        <v>51</v>
      </c>
      <c r="B102" s="266">
        <v>109</v>
      </c>
      <c r="C102" s="267" t="s">
        <v>573</v>
      </c>
      <c r="D102" s="267" t="s">
        <v>574</v>
      </c>
      <c r="E102" s="268" t="s">
        <v>972</v>
      </c>
      <c r="F102" s="247">
        <v>90.71</v>
      </c>
      <c r="G102" s="593">
        <f>(F102+F103)/4/7</f>
        <v>6.2482142857142851</v>
      </c>
      <c r="H102" s="593">
        <f>G102</f>
        <v>6.2482142857142851</v>
      </c>
      <c r="I102" s="593">
        <f t="shared" si="19"/>
        <v>6.2482142857142851</v>
      </c>
      <c r="J102" s="593">
        <f t="shared" si="19"/>
        <v>6.2482142857142851</v>
      </c>
      <c r="K102" s="593">
        <f t="shared" si="19"/>
        <v>6.2482142857142851</v>
      </c>
      <c r="L102" s="593">
        <f t="shared" si="19"/>
        <v>6.2482142857142851</v>
      </c>
      <c r="M102" s="593">
        <f>L102</f>
        <v>6.2482142857142851</v>
      </c>
      <c r="N102" s="595">
        <v>3</v>
      </c>
      <c r="O102" s="597" t="s">
        <v>924</v>
      </c>
    </row>
    <row r="103" spans="1:16" ht="17.100000000000001" customHeight="1" x14ac:dyDescent="0.25">
      <c r="A103" s="253">
        <v>52</v>
      </c>
      <c r="B103" s="266">
        <v>109</v>
      </c>
      <c r="C103" s="267" t="s">
        <v>573</v>
      </c>
      <c r="D103" s="267" t="s">
        <v>574</v>
      </c>
      <c r="E103" s="268" t="s">
        <v>973</v>
      </c>
      <c r="F103" s="247">
        <v>84.24</v>
      </c>
      <c r="G103" s="594"/>
      <c r="H103" s="594"/>
      <c r="I103" s="594"/>
      <c r="J103" s="594"/>
      <c r="K103" s="594"/>
      <c r="L103" s="594"/>
      <c r="M103" s="594"/>
      <c r="N103" s="596"/>
      <c r="O103" s="598"/>
    </row>
    <row r="104" spans="1:16" ht="17.100000000000001" customHeight="1" x14ac:dyDescent="0.25">
      <c r="A104" s="253">
        <v>53</v>
      </c>
      <c r="B104" s="243">
        <v>109</v>
      </c>
      <c r="C104" s="244" t="s">
        <v>573</v>
      </c>
      <c r="D104" s="244" t="s">
        <v>574</v>
      </c>
      <c r="E104" s="244" t="s">
        <v>1327</v>
      </c>
      <c r="F104" s="245">
        <v>34.950000000000003</v>
      </c>
      <c r="G104" s="593">
        <f>(F104+F105)/4/7</f>
        <v>3.3357142857142859</v>
      </c>
      <c r="H104" s="593">
        <f t="shared" ref="H104:M104" si="20">G104</f>
        <v>3.3357142857142859</v>
      </c>
      <c r="I104" s="593">
        <f t="shared" si="20"/>
        <v>3.3357142857142859</v>
      </c>
      <c r="J104" s="593">
        <f t="shared" si="20"/>
        <v>3.3357142857142859</v>
      </c>
      <c r="K104" s="593">
        <f t="shared" si="20"/>
        <v>3.3357142857142859</v>
      </c>
      <c r="L104" s="593">
        <f t="shared" si="20"/>
        <v>3.3357142857142859</v>
      </c>
      <c r="M104" s="593">
        <f t="shared" si="20"/>
        <v>3.3357142857142859</v>
      </c>
      <c r="N104" s="584">
        <v>3</v>
      </c>
      <c r="O104" s="597" t="s">
        <v>924</v>
      </c>
      <c r="P104" s="15"/>
    </row>
    <row r="105" spans="1:16" ht="17.100000000000001" customHeight="1" x14ac:dyDescent="0.25">
      <c r="A105" s="253">
        <v>54</v>
      </c>
      <c r="B105" s="279">
        <v>109</v>
      </c>
      <c r="C105" s="252" t="s">
        <v>573</v>
      </c>
      <c r="D105" s="252" t="s">
        <v>574</v>
      </c>
      <c r="E105" s="252" t="s">
        <v>1328</v>
      </c>
      <c r="F105" s="251">
        <v>58.45</v>
      </c>
      <c r="G105" s="600"/>
      <c r="H105" s="600"/>
      <c r="I105" s="600"/>
      <c r="J105" s="600"/>
      <c r="K105" s="600"/>
      <c r="L105" s="600"/>
      <c r="M105" s="600"/>
      <c r="N105" s="585"/>
      <c r="O105" s="599"/>
    </row>
    <row r="106" spans="1:16" s="282" customFormat="1" ht="15.75" customHeight="1" x14ac:dyDescent="0.25">
      <c r="A106" s="253">
        <v>55</v>
      </c>
      <c r="B106" s="266">
        <v>109</v>
      </c>
      <c r="C106" s="267" t="s">
        <v>573</v>
      </c>
      <c r="D106" s="267" t="s">
        <v>574</v>
      </c>
      <c r="E106" s="268" t="s">
        <v>975</v>
      </c>
      <c r="F106" s="247">
        <v>61.85</v>
      </c>
      <c r="G106" s="593">
        <f>(F106+F107+F108)/4/7</f>
        <v>3.3571428571428572</v>
      </c>
      <c r="H106" s="593">
        <f t="shared" ref="H106:M109" si="21">G106</f>
        <v>3.3571428571428572</v>
      </c>
      <c r="I106" s="593">
        <f t="shared" si="21"/>
        <v>3.3571428571428572</v>
      </c>
      <c r="J106" s="593">
        <f t="shared" si="21"/>
        <v>3.3571428571428572</v>
      </c>
      <c r="K106" s="593">
        <f t="shared" si="21"/>
        <v>3.3571428571428572</v>
      </c>
      <c r="L106" s="593">
        <f t="shared" si="21"/>
        <v>3.3571428571428572</v>
      </c>
      <c r="M106" s="593">
        <f t="shared" si="21"/>
        <v>3.3571428571428572</v>
      </c>
      <c r="N106" s="595">
        <v>2</v>
      </c>
      <c r="O106" s="597" t="s">
        <v>924</v>
      </c>
    </row>
    <row r="107" spans="1:16" ht="15.75" customHeight="1" x14ac:dyDescent="0.25">
      <c r="A107" s="584">
        <v>56</v>
      </c>
      <c r="B107" s="243">
        <v>109</v>
      </c>
      <c r="C107" s="200" t="s">
        <v>573</v>
      </c>
      <c r="D107" s="200" t="s">
        <v>574</v>
      </c>
      <c r="E107" s="200" t="s">
        <v>173</v>
      </c>
      <c r="F107" s="245">
        <v>32</v>
      </c>
      <c r="G107" s="600"/>
      <c r="H107" s="600"/>
      <c r="I107" s="600"/>
      <c r="J107" s="600"/>
      <c r="K107" s="600"/>
      <c r="L107" s="600"/>
      <c r="M107" s="600"/>
      <c r="N107" s="617"/>
      <c r="O107" s="599"/>
    </row>
    <row r="108" spans="1:16" ht="11.25" customHeight="1" x14ac:dyDescent="0.25">
      <c r="A108" s="586"/>
      <c r="B108" s="243">
        <v>1253</v>
      </c>
      <c r="C108" s="200" t="s">
        <v>530</v>
      </c>
      <c r="D108" s="200" t="s">
        <v>581</v>
      </c>
      <c r="E108" s="200" t="s">
        <v>173</v>
      </c>
      <c r="F108" s="245">
        <v>0.15</v>
      </c>
      <c r="G108" s="594"/>
      <c r="H108" s="594"/>
      <c r="I108" s="594"/>
      <c r="J108" s="594"/>
      <c r="K108" s="594"/>
      <c r="L108" s="594"/>
      <c r="M108" s="594"/>
      <c r="N108" s="596"/>
      <c r="O108" s="598"/>
    </row>
    <row r="109" spans="1:16" s="282" customFormat="1" ht="15.75" customHeight="1" x14ac:dyDescent="0.25">
      <c r="A109" s="253">
        <v>57</v>
      </c>
      <c r="B109" s="266">
        <v>109</v>
      </c>
      <c r="C109" s="267" t="s">
        <v>573</v>
      </c>
      <c r="D109" s="267" t="s">
        <v>574</v>
      </c>
      <c r="E109" s="268" t="s">
        <v>976</v>
      </c>
      <c r="F109" s="247">
        <v>133.49</v>
      </c>
      <c r="G109" s="593">
        <f>(F109+F110)/4/7</f>
        <v>7.2675000000000001</v>
      </c>
      <c r="H109" s="593">
        <f t="shared" si="21"/>
        <v>7.2675000000000001</v>
      </c>
      <c r="I109" s="593">
        <f t="shared" si="21"/>
        <v>7.2675000000000001</v>
      </c>
      <c r="J109" s="593">
        <f t="shared" si="21"/>
        <v>7.2675000000000001</v>
      </c>
      <c r="K109" s="593">
        <f t="shared" si="21"/>
        <v>7.2675000000000001</v>
      </c>
      <c r="L109" s="593">
        <f t="shared" si="21"/>
        <v>7.2675000000000001</v>
      </c>
      <c r="M109" s="593">
        <f t="shared" si="21"/>
        <v>7.2675000000000001</v>
      </c>
      <c r="N109" s="595">
        <v>2</v>
      </c>
      <c r="O109" s="597" t="s">
        <v>924</v>
      </c>
    </row>
    <row r="110" spans="1:16" s="282" customFormat="1" ht="15.75" customHeight="1" x14ac:dyDescent="0.25">
      <c r="A110" s="253">
        <v>58</v>
      </c>
      <c r="B110" s="266">
        <v>109</v>
      </c>
      <c r="C110" s="267" t="s">
        <v>573</v>
      </c>
      <c r="D110" s="267" t="s">
        <v>574</v>
      </c>
      <c r="E110" s="268" t="s">
        <v>977</v>
      </c>
      <c r="F110" s="247">
        <v>70</v>
      </c>
      <c r="G110" s="594"/>
      <c r="H110" s="594"/>
      <c r="I110" s="594"/>
      <c r="J110" s="594"/>
      <c r="K110" s="594"/>
      <c r="L110" s="594"/>
      <c r="M110" s="594"/>
      <c r="N110" s="596"/>
      <c r="O110" s="598"/>
    </row>
    <row r="111" spans="1:16" ht="17.100000000000001" customHeight="1" x14ac:dyDescent="0.25">
      <c r="A111" s="253">
        <v>59</v>
      </c>
      <c r="B111" s="266">
        <v>109</v>
      </c>
      <c r="C111" s="267" t="s">
        <v>573</v>
      </c>
      <c r="D111" s="267" t="s">
        <v>574</v>
      </c>
      <c r="E111" s="268" t="s">
        <v>1342</v>
      </c>
      <c r="F111" s="245">
        <v>25.54</v>
      </c>
      <c r="G111" s="280">
        <f>F111/4/7</f>
        <v>0.91214285714285714</v>
      </c>
      <c r="H111" s="280">
        <f t="shared" ref="H111:M111" si="22">G111</f>
        <v>0.91214285714285714</v>
      </c>
      <c r="I111" s="280">
        <f t="shared" si="22"/>
        <v>0.91214285714285714</v>
      </c>
      <c r="J111" s="280">
        <f t="shared" si="22"/>
        <v>0.91214285714285714</v>
      </c>
      <c r="K111" s="280">
        <f t="shared" si="22"/>
        <v>0.91214285714285714</v>
      </c>
      <c r="L111" s="280">
        <f t="shared" si="22"/>
        <v>0.91214285714285714</v>
      </c>
      <c r="M111" s="280">
        <f t="shared" si="22"/>
        <v>0.91214285714285714</v>
      </c>
      <c r="N111" s="263">
        <v>1</v>
      </c>
      <c r="O111" s="259" t="s">
        <v>924</v>
      </c>
    </row>
    <row r="112" spans="1:16" x14ac:dyDescent="0.25">
      <c r="A112" s="584">
        <v>60</v>
      </c>
      <c r="B112" s="243">
        <v>109</v>
      </c>
      <c r="C112" s="244" t="s">
        <v>573</v>
      </c>
      <c r="D112" s="244" t="s">
        <v>574</v>
      </c>
      <c r="E112" s="244" t="s">
        <v>84</v>
      </c>
      <c r="F112" s="245">
        <v>25.54</v>
      </c>
      <c r="G112" s="587"/>
      <c r="H112" s="587">
        <f>(F112+F113+F114+F115+F116)/4/3</f>
        <v>2.2358333333333333</v>
      </c>
      <c r="I112" s="587"/>
      <c r="J112" s="587">
        <f>H112</f>
        <v>2.2358333333333333</v>
      </c>
      <c r="K112" s="587"/>
      <c r="L112" s="587">
        <f>H112</f>
        <v>2.2358333333333333</v>
      </c>
      <c r="M112" s="587"/>
      <c r="N112" s="584">
        <v>3</v>
      </c>
      <c r="O112" s="590" t="s">
        <v>945</v>
      </c>
      <c r="P112" s="15"/>
    </row>
    <row r="113" spans="1:16" x14ac:dyDescent="0.25">
      <c r="A113" s="585"/>
      <c r="B113" s="276">
        <v>2683</v>
      </c>
      <c r="C113" s="277" t="s">
        <v>85</v>
      </c>
      <c r="D113" s="277" t="s">
        <v>86</v>
      </c>
      <c r="E113" s="277" t="s">
        <v>1238</v>
      </c>
      <c r="F113" s="257">
        <v>0.16</v>
      </c>
      <c r="G113" s="588"/>
      <c r="H113" s="588"/>
      <c r="I113" s="588"/>
      <c r="J113" s="588"/>
      <c r="K113" s="588"/>
      <c r="L113" s="588"/>
      <c r="M113" s="588"/>
      <c r="N113" s="585"/>
      <c r="O113" s="591"/>
      <c r="P113" s="15"/>
    </row>
    <row r="114" spans="1:16" x14ac:dyDescent="0.25">
      <c r="A114" s="585"/>
      <c r="B114" s="243">
        <v>3098</v>
      </c>
      <c r="C114" s="244" t="s">
        <v>1237</v>
      </c>
      <c r="D114" s="244"/>
      <c r="E114" s="277" t="s">
        <v>1239</v>
      </c>
      <c r="F114" s="253">
        <v>0.25</v>
      </c>
      <c r="G114" s="588"/>
      <c r="H114" s="588"/>
      <c r="I114" s="588"/>
      <c r="J114" s="588"/>
      <c r="K114" s="588"/>
      <c r="L114" s="588"/>
      <c r="M114" s="588"/>
      <c r="N114" s="585"/>
      <c r="O114" s="591"/>
      <c r="P114" s="15"/>
    </row>
    <row r="115" spans="1:16" x14ac:dyDescent="0.25">
      <c r="A115" s="585"/>
      <c r="B115" s="243">
        <v>3153</v>
      </c>
      <c r="C115" s="244" t="s">
        <v>1240</v>
      </c>
      <c r="D115" s="244"/>
      <c r="E115" s="277" t="s">
        <v>1241</v>
      </c>
      <c r="F115" s="253">
        <v>0.54</v>
      </c>
      <c r="G115" s="588"/>
      <c r="H115" s="588"/>
      <c r="I115" s="588"/>
      <c r="J115" s="588"/>
      <c r="K115" s="588"/>
      <c r="L115" s="588"/>
      <c r="M115" s="588"/>
      <c r="N115" s="585"/>
      <c r="O115" s="591"/>
      <c r="P115" s="15"/>
    </row>
    <row r="116" spans="1:16" x14ac:dyDescent="0.25">
      <c r="A116" s="586"/>
      <c r="B116" s="243">
        <v>777</v>
      </c>
      <c r="C116" s="244" t="s">
        <v>732</v>
      </c>
      <c r="D116" s="244" t="s">
        <v>1197</v>
      </c>
      <c r="E116" s="277" t="s">
        <v>84</v>
      </c>
      <c r="F116" s="253">
        <v>0.34</v>
      </c>
      <c r="G116" s="589"/>
      <c r="H116" s="589"/>
      <c r="I116" s="589"/>
      <c r="J116" s="589"/>
      <c r="K116" s="589"/>
      <c r="L116" s="589"/>
      <c r="M116" s="589"/>
      <c r="N116" s="586"/>
      <c r="O116" s="592"/>
      <c r="P116" s="15"/>
    </row>
    <row r="117" spans="1:16" ht="17.100000000000001" customHeight="1" x14ac:dyDescent="0.25">
      <c r="A117" s="253">
        <v>61</v>
      </c>
      <c r="B117" s="237"/>
      <c r="C117" s="238"/>
      <c r="D117" s="238" t="s">
        <v>877</v>
      </c>
      <c r="E117" s="239" t="s">
        <v>917</v>
      </c>
      <c r="F117" s="247">
        <v>51.32</v>
      </c>
      <c r="G117" s="371">
        <f>F117/4/7</f>
        <v>1.832857142857143</v>
      </c>
      <c r="H117" s="371">
        <f t="shared" ref="H117:M123" si="23">G117</f>
        <v>1.832857142857143</v>
      </c>
      <c r="I117" s="371">
        <f t="shared" si="23"/>
        <v>1.832857142857143</v>
      </c>
      <c r="J117" s="371">
        <f t="shared" si="23"/>
        <v>1.832857142857143</v>
      </c>
      <c r="K117" s="371">
        <f t="shared" si="23"/>
        <v>1.832857142857143</v>
      </c>
      <c r="L117" s="371">
        <f t="shared" si="23"/>
        <v>1.832857142857143</v>
      </c>
      <c r="M117" s="371">
        <f t="shared" si="23"/>
        <v>1.832857142857143</v>
      </c>
      <c r="N117" s="237">
        <v>2</v>
      </c>
      <c r="O117" s="259" t="s">
        <v>924</v>
      </c>
    </row>
    <row r="118" spans="1:16" ht="17.100000000000001" customHeight="1" x14ac:dyDescent="0.25">
      <c r="A118" s="253">
        <v>62</v>
      </c>
      <c r="B118" s="237"/>
      <c r="C118" s="238"/>
      <c r="D118" s="238" t="s">
        <v>877</v>
      </c>
      <c r="E118" s="239" t="s">
        <v>919</v>
      </c>
      <c r="F118" s="247">
        <v>11.71</v>
      </c>
      <c r="G118" s="371">
        <f t="shared" ref="G118:G123" si="24">F118/4/7</f>
        <v>0.41821428571428576</v>
      </c>
      <c r="H118" s="371">
        <f t="shared" si="23"/>
        <v>0.41821428571428576</v>
      </c>
      <c r="I118" s="371">
        <f t="shared" si="23"/>
        <v>0.41821428571428576</v>
      </c>
      <c r="J118" s="371">
        <f t="shared" si="23"/>
        <v>0.41821428571428576</v>
      </c>
      <c r="K118" s="371">
        <f t="shared" si="23"/>
        <v>0.41821428571428576</v>
      </c>
      <c r="L118" s="371">
        <f t="shared" si="23"/>
        <v>0.41821428571428576</v>
      </c>
      <c r="M118" s="371">
        <f t="shared" si="23"/>
        <v>0.41821428571428576</v>
      </c>
      <c r="N118" s="237">
        <v>2</v>
      </c>
      <c r="O118" s="259" t="s">
        <v>924</v>
      </c>
    </row>
    <row r="119" spans="1:16" ht="17.100000000000001" customHeight="1" x14ac:dyDescent="0.25">
      <c r="A119" s="253">
        <v>63</v>
      </c>
      <c r="B119" s="237"/>
      <c r="C119" s="238"/>
      <c r="D119" s="238" t="s">
        <v>877</v>
      </c>
      <c r="E119" s="238" t="s">
        <v>921</v>
      </c>
      <c r="F119" s="247">
        <v>19.04</v>
      </c>
      <c r="G119" s="371">
        <f t="shared" si="24"/>
        <v>0.67999999999999994</v>
      </c>
      <c r="H119" s="371">
        <f t="shared" si="23"/>
        <v>0.67999999999999994</v>
      </c>
      <c r="I119" s="371">
        <f t="shared" si="23"/>
        <v>0.67999999999999994</v>
      </c>
      <c r="J119" s="371">
        <f t="shared" si="23"/>
        <v>0.67999999999999994</v>
      </c>
      <c r="K119" s="371">
        <f t="shared" si="23"/>
        <v>0.67999999999999994</v>
      </c>
      <c r="L119" s="371">
        <f t="shared" si="23"/>
        <v>0.67999999999999994</v>
      </c>
      <c r="M119" s="371">
        <f t="shared" si="23"/>
        <v>0.67999999999999994</v>
      </c>
      <c r="N119" s="237">
        <v>2</v>
      </c>
      <c r="O119" s="259" t="s">
        <v>924</v>
      </c>
    </row>
    <row r="120" spans="1:16" ht="17.100000000000001" customHeight="1" x14ac:dyDescent="0.25">
      <c r="A120" s="253">
        <v>64</v>
      </c>
      <c r="B120" s="237"/>
      <c r="C120" s="238"/>
      <c r="D120" s="238" t="s">
        <v>877</v>
      </c>
      <c r="E120" s="238" t="s">
        <v>922</v>
      </c>
      <c r="F120" s="247">
        <v>16.95</v>
      </c>
      <c r="G120" s="371">
        <f t="shared" si="24"/>
        <v>0.60535714285714282</v>
      </c>
      <c r="H120" s="371">
        <f t="shared" si="23"/>
        <v>0.60535714285714282</v>
      </c>
      <c r="I120" s="371">
        <f t="shared" si="23"/>
        <v>0.60535714285714282</v>
      </c>
      <c r="J120" s="371">
        <f t="shared" si="23"/>
        <v>0.60535714285714282</v>
      </c>
      <c r="K120" s="371">
        <f t="shared" si="23"/>
        <v>0.60535714285714282</v>
      </c>
      <c r="L120" s="371">
        <f t="shared" si="23"/>
        <v>0.60535714285714282</v>
      </c>
      <c r="M120" s="371">
        <f t="shared" si="23"/>
        <v>0.60535714285714282</v>
      </c>
      <c r="N120" s="237">
        <v>1</v>
      </c>
      <c r="O120" s="259" t="s">
        <v>924</v>
      </c>
    </row>
    <row r="121" spans="1:16" ht="17.100000000000001" customHeight="1" x14ac:dyDescent="0.25">
      <c r="A121" s="253">
        <v>65</v>
      </c>
      <c r="B121" s="237"/>
      <c r="C121" s="238"/>
      <c r="D121" s="238" t="s">
        <v>877</v>
      </c>
      <c r="E121" s="238" t="s">
        <v>920</v>
      </c>
      <c r="F121" s="247">
        <v>19.73</v>
      </c>
      <c r="G121" s="371">
        <f t="shared" si="24"/>
        <v>0.70464285714285713</v>
      </c>
      <c r="H121" s="371">
        <f t="shared" si="23"/>
        <v>0.70464285714285713</v>
      </c>
      <c r="I121" s="371">
        <f t="shared" si="23"/>
        <v>0.70464285714285713</v>
      </c>
      <c r="J121" s="371">
        <f t="shared" si="23"/>
        <v>0.70464285714285713</v>
      </c>
      <c r="K121" s="371">
        <f t="shared" si="23"/>
        <v>0.70464285714285713</v>
      </c>
      <c r="L121" s="371">
        <f t="shared" si="23"/>
        <v>0.70464285714285713</v>
      </c>
      <c r="M121" s="371">
        <f t="shared" si="23"/>
        <v>0.70464285714285713</v>
      </c>
      <c r="N121" s="237">
        <v>2</v>
      </c>
      <c r="O121" s="259" t="s">
        <v>924</v>
      </c>
    </row>
    <row r="122" spans="1:16" ht="17.100000000000001" customHeight="1" x14ac:dyDescent="0.25">
      <c r="A122" s="253">
        <v>66</v>
      </c>
      <c r="B122" s="237"/>
      <c r="C122" s="238"/>
      <c r="D122" s="238" t="s">
        <v>877</v>
      </c>
      <c r="E122" s="239" t="s">
        <v>914</v>
      </c>
      <c r="F122" s="247">
        <v>24.45</v>
      </c>
      <c r="G122" s="371">
        <f t="shared" si="24"/>
        <v>0.87321428571428572</v>
      </c>
      <c r="H122" s="371">
        <f t="shared" si="23"/>
        <v>0.87321428571428572</v>
      </c>
      <c r="I122" s="371">
        <f t="shared" si="23"/>
        <v>0.87321428571428572</v>
      </c>
      <c r="J122" s="371">
        <f t="shared" si="23"/>
        <v>0.87321428571428572</v>
      </c>
      <c r="K122" s="371">
        <f t="shared" si="23"/>
        <v>0.87321428571428572</v>
      </c>
      <c r="L122" s="371">
        <f t="shared" si="23"/>
        <v>0.87321428571428572</v>
      </c>
      <c r="M122" s="371">
        <f t="shared" si="23"/>
        <v>0.87321428571428572</v>
      </c>
      <c r="N122" s="237">
        <v>2</v>
      </c>
      <c r="O122" s="259" t="s">
        <v>924</v>
      </c>
    </row>
    <row r="123" spans="1:16" ht="17.100000000000001" customHeight="1" x14ac:dyDescent="0.25">
      <c r="A123" s="253">
        <v>67</v>
      </c>
      <c r="B123" s="237"/>
      <c r="C123" s="238"/>
      <c r="D123" s="238" t="s">
        <v>877</v>
      </c>
      <c r="E123" s="239" t="s">
        <v>915</v>
      </c>
      <c r="F123" s="247">
        <v>90.87</v>
      </c>
      <c r="G123" s="371">
        <f t="shared" si="24"/>
        <v>3.2453571428571428</v>
      </c>
      <c r="H123" s="371">
        <f t="shared" si="23"/>
        <v>3.2453571428571428</v>
      </c>
      <c r="I123" s="371">
        <f t="shared" si="23"/>
        <v>3.2453571428571428</v>
      </c>
      <c r="J123" s="371">
        <f t="shared" si="23"/>
        <v>3.2453571428571428</v>
      </c>
      <c r="K123" s="371">
        <f t="shared" si="23"/>
        <v>3.2453571428571428</v>
      </c>
      <c r="L123" s="371">
        <f t="shared" si="23"/>
        <v>3.2453571428571428</v>
      </c>
      <c r="M123" s="371">
        <f t="shared" si="23"/>
        <v>3.2453571428571428</v>
      </c>
      <c r="N123" s="237">
        <v>2</v>
      </c>
      <c r="O123" s="259" t="s">
        <v>924</v>
      </c>
    </row>
    <row r="124" spans="1:16" ht="17.100000000000001" customHeight="1" x14ac:dyDescent="0.25">
      <c r="A124" s="253">
        <v>68</v>
      </c>
      <c r="B124" s="237"/>
      <c r="C124" s="238"/>
      <c r="D124" s="238" t="s">
        <v>877</v>
      </c>
      <c r="E124" s="238" t="s">
        <v>923</v>
      </c>
      <c r="F124" s="372">
        <v>60</v>
      </c>
      <c r="G124" s="278"/>
      <c r="H124" s="278">
        <v>5</v>
      </c>
      <c r="I124" s="278"/>
      <c r="J124" s="278">
        <v>5</v>
      </c>
      <c r="K124" s="278"/>
      <c r="L124" s="278">
        <v>5</v>
      </c>
      <c r="M124" s="278"/>
      <c r="N124" s="237">
        <v>1</v>
      </c>
      <c r="O124" s="259" t="s">
        <v>924</v>
      </c>
    </row>
    <row r="125" spans="1:16" ht="17.100000000000001" customHeight="1" x14ac:dyDescent="0.25">
      <c r="A125" s="253">
        <v>69</v>
      </c>
      <c r="B125" s="237"/>
      <c r="C125" s="238"/>
      <c r="D125" s="238" t="s">
        <v>877</v>
      </c>
      <c r="E125" s="239" t="s">
        <v>918</v>
      </c>
      <c r="F125" s="372">
        <v>80</v>
      </c>
      <c r="G125" s="278">
        <v>5</v>
      </c>
      <c r="H125" s="278"/>
      <c r="I125" s="278">
        <v>5</v>
      </c>
      <c r="J125" s="278"/>
      <c r="K125" s="278">
        <v>5</v>
      </c>
      <c r="L125" s="278"/>
      <c r="M125" s="278">
        <v>5</v>
      </c>
      <c r="N125" s="237">
        <v>1</v>
      </c>
      <c r="O125" s="259" t="s">
        <v>924</v>
      </c>
    </row>
    <row r="126" spans="1:16" ht="17.100000000000001" customHeight="1" x14ac:dyDescent="0.25">
      <c r="A126" s="253">
        <v>70</v>
      </c>
      <c r="B126" s="237"/>
      <c r="C126" s="238"/>
      <c r="D126" s="238" t="s">
        <v>877</v>
      </c>
      <c r="E126" s="239" t="s">
        <v>916</v>
      </c>
      <c r="F126" s="372">
        <v>40</v>
      </c>
      <c r="G126" s="278">
        <v>5</v>
      </c>
      <c r="H126" s="278"/>
      <c r="I126" s="278"/>
      <c r="J126" s="278"/>
      <c r="K126" s="278">
        <v>5</v>
      </c>
      <c r="L126" s="278"/>
      <c r="M126" s="278"/>
      <c r="N126" s="237">
        <v>1</v>
      </c>
      <c r="O126" s="259" t="s">
        <v>1377</v>
      </c>
    </row>
    <row r="127" spans="1:16" ht="17.100000000000001" customHeight="1" x14ac:dyDescent="0.25">
      <c r="A127" s="253">
        <v>71</v>
      </c>
      <c r="B127" s="237"/>
      <c r="C127" s="238"/>
      <c r="D127" s="238" t="s">
        <v>877</v>
      </c>
      <c r="E127" s="239" t="s">
        <v>1378</v>
      </c>
      <c r="F127" s="372">
        <v>140</v>
      </c>
      <c r="G127" s="278">
        <v>5</v>
      </c>
      <c r="H127" s="278">
        <v>5</v>
      </c>
      <c r="I127" s="278">
        <v>5</v>
      </c>
      <c r="J127" s="278">
        <v>5</v>
      </c>
      <c r="K127" s="278">
        <v>5</v>
      </c>
      <c r="L127" s="278">
        <v>5</v>
      </c>
      <c r="M127" s="278">
        <v>5</v>
      </c>
      <c r="N127" s="237">
        <v>1</v>
      </c>
      <c r="O127" s="259" t="s">
        <v>924</v>
      </c>
    </row>
    <row r="128" spans="1:16" ht="17.100000000000001" customHeight="1" x14ac:dyDescent="0.25">
      <c r="A128" s="253">
        <v>72</v>
      </c>
      <c r="B128" s="237"/>
      <c r="C128" s="238"/>
      <c r="D128" s="238" t="s">
        <v>877</v>
      </c>
      <c r="E128" s="239" t="s">
        <v>1379</v>
      </c>
      <c r="F128" s="372">
        <v>280</v>
      </c>
      <c r="G128" s="278">
        <v>10</v>
      </c>
      <c r="H128" s="278">
        <v>10</v>
      </c>
      <c r="I128" s="278">
        <v>10</v>
      </c>
      <c r="J128" s="278">
        <v>10</v>
      </c>
      <c r="K128" s="278">
        <v>10</v>
      </c>
      <c r="L128" s="278">
        <v>10</v>
      </c>
      <c r="M128" s="278">
        <v>10</v>
      </c>
      <c r="N128" s="237">
        <v>2</v>
      </c>
      <c r="O128" s="259" t="s">
        <v>924</v>
      </c>
    </row>
    <row r="129" spans="1:15" ht="17.100000000000001" customHeight="1" x14ac:dyDescent="0.25">
      <c r="A129" s="253">
        <v>73</v>
      </c>
      <c r="B129" s="237"/>
      <c r="C129" s="238"/>
      <c r="D129" s="238" t="s">
        <v>877</v>
      </c>
      <c r="E129" s="239" t="s">
        <v>1380</v>
      </c>
      <c r="F129" s="372">
        <v>140</v>
      </c>
      <c r="G129" s="278">
        <v>5</v>
      </c>
      <c r="H129" s="278">
        <v>5</v>
      </c>
      <c r="I129" s="278">
        <v>5</v>
      </c>
      <c r="J129" s="278">
        <v>5</v>
      </c>
      <c r="K129" s="278">
        <v>5</v>
      </c>
      <c r="L129" s="278">
        <v>5</v>
      </c>
      <c r="M129" s="278">
        <v>5</v>
      </c>
      <c r="N129" s="237">
        <v>1</v>
      </c>
      <c r="O129" s="259" t="s">
        <v>924</v>
      </c>
    </row>
    <row r="130" spans="1:15" ht="17.100000000000001" customHeight="1" thickBot="1" x14ac:dyDescent="0.3">
      <c r="A130" s="249">
        <v>74</v>
      </c>
      <c r="B130" s="242"/>
      <c r="C130" s="246"/>
      <c r="D130" s="246" t="s">
        <v>877</v>
      </c>
      <c r="E130" s="248" t="s">
        <v>1381</v>
      </c>
      <c r="F130" s="454">
        <v>140</v>
      </c>
      <c r="G130" s="455">
        <v>5</v>
      </c>
      <c r="H130" s="455">
        <v>5</v>
      </c>
      <c r="I130" s="455">
        <v>5</v>
      </c>
      <c r="J130" s="455">
        <v>5</v>
      </c>
      <c r="K130" s="455">
        <v>5</v>
      </c>
      <c r="L130" s="455">
        <v>5</v>
      </c>
      <c r="M130" s="455">
        <v>5</v>
      </c>
      <c r="N130" s="242">
        <v>1</v>
      </c>
      <c r="O130" s="452" t="s">
        <v>924</v>
      </c>
    </row>
    <row r="131" spans="1:15" ht="17.100000000000001" customHeight="1" thickBot="1" x14ac:dyDescent="0.3">
      <c r="A131" s="456"/>
      <c r="B131" s="457"/>
      <c r="C131" s="458" t="s">
        <v>586</v>
      </c>
      <c r="D131" s="458"/>
      <c r="E131" s="458"/>
      <c r="F131" s="459">
        <f t="shared" ref="F131:N131" si="25">SUM(F13:F126)</f>
        <v>3882.7929999999978</v>
      </c>
      <c r="G131" s="460">
        <f t="shared" si="25"/>
        <v>114.62290178571428</v>
      </c>
      <c r="H131" s="460">
        <f t="shared" si="25"/>
        <v>112.84031845238096</v>
      </c>
      <c r="I131" s="460">
        <f t="shared" si="25"/>
        <v>107.96290178571428</v>
      </c>
      <c r="J131" s="460">
        <f t="shared" si="25"/>
        <v>111.36181845238096</v>
      </c>
      <c r="K131" s="460">
        <f t="shared" si="25"/>
        <v>112.91290178571428</v>
      </c>
      <c r="L131" s="460">
        <f t="shared" si="25"/>
        <v>113.07181845238095</v>
      </c>
      <c r="M131" s="460">
        <f t="shared" si="25"/>
        <v>136.85708035714285</v>
      </c>
      <c r="N131" s="461">
        <f t="shared" si="25"/>
        <v>91</v>
      </c>
      <c r="O131" s="462"/>
    </row>
    <row r="132" spans="1:15" x14ac:dyDescent="0.25">
      <c r="A132" s="269"/>
      <c r="B132" s="225" t="s">
        <v>587</v>
      </c>
      <c r="C132" s="15"/>
      <c r="D132" s="614" t="s">
        <v>1300</v>
      </c>
      <c r="E132" s="614"/>
      <c r="F132" s="614"/>
      <c r="G132" s="614"/>
      <c r="H132" s="614"/>
      <c r="I132" s="614"/>
      <c r="J132" s="614"/>
      <c r="K132" s="15"/>
      <c r="L132" s="15"/>
      <c r="M132" s="15"/>
      <c r="N132" s="15"/>
      <c r="O132" s="307"/>
    </row>
    <row r="133" spans="1:15" x14ac:dyDescent="0.25">
      <c r="D133" s="614" t="s">
        <v>1301</v>
      </c>
      <c r="E133" s="614"/>
      <c r="F133" s="614"/>
      <c r="G133" s="614"/>
      <c r="H133" s="614"/>
      <c r="I133" s="614"/>
      <c r="J133" s="614"/>
      <c r="K133" s="15"/>
      <c r="L133" s="15"/>
      <c r="M133" s="15"/>
      <c r="N133" s="15"/>
      <c r="O133" s="307"/>
    </row>
    <row r="134" spans="1:15" x14ac:dyDescent="0.25">
      <c r="D134" s="614" t="s">
        <v>590</v>
      </c>
      <c r="E134" s="614"/>
      <c r="F134" s="614"/>
      <c r="G134" s="15"/>
      <c r="H134" s="15"/>
      <c r="I134" s="15"/>
      <c r="J134" s="15"/>
      <c r="K134" s="15"/>
      <c r="L134" s="15"/>
      <c r="M134" s="15"/>
      <c r="N134" s="15"/>
      <c r="O134" s="307"/>
    </row>
    <row r="135" spans="1:15" x14ac:dyDescent="0.25">
      <c r="A135" s="613" t="s">
        <v>450</v>
      </c>
      <c r="B135" s="613"/>
      <c r="C135" s="613"/>
      <c r="D135" s="613"/>
      <c r="E135" s="273"/>
      <c r="F135" s="269"/>
      <c r="G135" s="15"/>
      <c r="H135" s="15"/>
      <c r="I135" s="15"/>
      <c r="J135" s="15"/>
      <c r="K135" s="15"/>
      <c r="L135" s="15"/>
      <c r="M135" s="15"/>
      <c r="N135" s="15"/>
      <c r="O135" s="307"/>
    </row>
    <row r="136" spans="1:15" x14ac:dyDescent="0.25">
      <c r="A136" s="269"/>
      <c r="B136" s="274"/>
      <c r="C136" s="273"/>
      <c r="D136" s="273"/>
      <c r="E136" s="273"/>
      <c r="F136" s="269"/>
      <c r="G136" s="15"/>
      <c r="H136" s="15"/>
      <c r="I136" s="15"/>
      <c r="J136" s="15"/>
      <c r="K136" s="15"/>
      <c r="L136" s="15"/>
      <c r="M136" s="15"/>
      <c r="N136" s="15"/>
      <c r="O136" s="307"/>
    </row>
    <row r="137" spans="1:15" x14ac:dyDescent="0.25">
      <c r="A137" s="269"/>
      <c r="B137" s="225" t="s">
        <v>591</v>
      </c>
      <c r="C137" s="15"/>
      <c r="D137" s="15"/>
      <c r="E137" s="15"/>
      <c r="F137" s="269"/>
      <c r="G137" s="15"/>
      <c r="H137" s="15"/>
      <c r="I137" s="15"/>
      <c r="J137" s="15"/>
      <c r="K137" s="15"/>
      <c r="L137" s="15"/>
      <c r="M137" s="15"/>
      <c r="N137" s="15"/>
      <c r="O137" s="307"/>
    </row>
    <row r="138" spans="1:15" x14ac:dyDescent="0.25">
      <c r="A138" s="639" t="s">
        <v>592</v>
      </c>
      <c r="B138" s="639"/>
      <c r="C138" s="639"/>
      <c r="D138" s="15"/>
      <c r="E138" s="15" t="s">
        <v>593</v>
      </c>
      <c r="F138" s="269"/>
      <c r="G138" s="15" t="s">
        <v>594</v>
      </c>
      <c r="H138" s="15"/>
      <c r="I138" s="15"/>
      <c r="J138" s="15"/>
      <c r="K138" s="15"/>
      <c r="L138" s="15"/>
      <c r="M138" s="15"/>
      <c r="N138" s="15"/>
      <c r="O138" s="307"/>
    </row>
    <row r="139" spans="1:15" x14ac:dyDescent="0.25">
      <c r="A139" s="269"/>
      <c r="B139" s="275"/>
      <c r="C139" s="15"/>
      <c r="D139" s="15"/>
      <c r="E139" s="15"/>
      <c r="F139" s="269"/>
      <c r="G139" s="15"/>
      <c r="H139" s="15"/>
      <c r="I139" s="15"/>
      <c r="J139" s="15"/>
      <c r="K139" s="15"/>
      <c r="L139" s="15"/>
      <c r="M139" s="15"/>
      <c r="N139" s="15"/>
      <c r="O139" s="307"/>
    </row>
    <row r="140" spans="1:15" x14ac:dyDescent="0.25">
      <c r="A140" s="614" t="s">
        <v>595</v>
      </c>
      <c r="B140" s="614"/>
      <c r="C140" s="614"/>
      <c r="D140" s="614"/>
      <c r="E140" s="15" t="s">
        <v>593</v>
      </c>
      <c r="F140" s="269"/>
      <c r="G140" s="15" t="s">
        <v>431</v>
      </c>
      <c r="H140" s="15"/>
      <c r="I140" s="15"/>
      <c r="J140" s="15"/>
      <c r="K140" s="15"/>
      <c r="L140" s="15"/>
      <c r="M140" s="15"/>
      <c r="N140" s="15"/>
      <c r="O140" s="307"/>
    </row>
    <row r="141" spans="1:15" x14ac:dyDescent="0.25">
      <c r="A141" s="269"/>
      <c r="B141" s="275"/>
      <c r="C141" s="15"/>
      <c r="D141" s="15"/>
      <c r="E141" s="15"/>
      <c r="F141" s="269"/>
      <c r="G141" s="15"/>
      <c r="H141" s="15"/>
      <c r="I141" s="15"/>
      <c r="J141" s="15"/>
      <c r="K141" s="15"/>
      <c r="L141" s="15"/>
      <c r="M141" s="15"/>
      <c r="N141" s="15"/>
      <c r="O141" s="307"/>
    </row>
    <row r="142" spans="1:15" x14ac:dyDescent="0.25">
      <c r="A142" s="614" t="s">
        <v>596</v>
      </c>
      <c r="B142" s="614"/>
      <c r="C142" s="614"/>
      <c r="D142" s="15"/>
      <c r="E142" s="15" t="s">
        <v>593</v>
      </c>
      <c r="F142" s="269"/>
      <c r="G142" s="15" t="s">
        <v>597</v>
      </c>
      <c r="H142" s="15"/>
      <c r="I142" s="15"/>
      <c r="J142" s="15"/>
      <c r="K142" s="15"/>
      <c r="L142" s="15"/>
      <c r="M142" s="15"/>
      <c r="N142" s="15"/>
      <c r="O142" s="307"/>
    </row>
    <row r="143" spans="1:15" x14ac:dyDescent="0.25">
      <c r="A143" s="269"/>
      <c r="B143" s="275"/>
      <c r="C143" s="15"/>
      <c r="D143" s="15"/>
      <c r="E143" s="15"/>
      <c r="F143" s="269"/>
      <c r="G143" s="15"/>
      <c r="H143" s="15"/>
      <c r="I143" s="15"/>
      <c r="J143" s="15"/>
      <c r="K143" s="15"/>
      <c r="L143" s="15"/>
      <c r="M143" s="15"/>
      <c r="N143" s="15"/>
      <c r="O143" s="307"/>
    </row>
    <row r="144" spans="1:15" x14ac:dyDescent="0.25">
      <c r="A144" s="614" t="s">
        <v>17</v>
      </c>
      <c r="B144" s="614"/>
      <c r="C144" s="614"/>
      <c r="D144" s="15"/>
      <c r="E144" s="15" t="s">
        <v>593</v>
      </c>
      <c r="F144" s="269"/>
      <c r="G144" s="15" t="s">
        <v>448</v>
      </c>
      <c r="H144" s="15"/>
      <c r="I144" s="15"/>
      <c r="J144" s="15"/>
      <c r="K144" s="15"/>
      <c r="L144" s="15"/>
      <c r="M144" s="15"/>
      <c r="N144" s="15"/>
      <c r="O144" s="307"/>
    </row>
    <row r="145" spans="1:15" x14ac:dyDescent="0.25">
      <c r="A145" s="269"/>
      <c r="B145" s="275"/>
      <c r="C145" s="15"/>
      <c r="D145" s="15"/>
      <c r="E145" s="15"/>
      <c r="F145" s="269"/>
      <c r="G145" s="15"/>
      <c r="H145" s="15"/>
      <c r="I145" s="15"/>
      <c r="J145" s="15"/>
      <c r="K145" s="15"/>
      <c r="L145" s="15"/>
      <c r="M145" s="15"/>
      <c r="N145" s="15"/>
      <c r="O145" s="307"/>
    </row>
    <row r="146" spans="1:15" x14ac:dyDescent="0.25">
      <c r="A146" s="614" t="s">
        <v>598</v>
      </c>
      <c r="B146" s="614"/>
      <c r="C146" s="614"/>
      <c r="D146" s="15"/>
      <c r="E146" s="623" t="s">
        <v>347</v>
      </c>
      <c r="F146" s="623"/>
      <c r="G146" s="15" t="s">
        <v>33</v>
      </c>
      <c r="H146" s="15"/>
      <c r="I146" s="15"/>
      <c r="J146" s="15"/>
      <c r="K146" s="15"/>
      <c r="L146" s="15"/>
      <c r="M146" s="15"/>
      <c r="N146" s="15"/>
      <c r="O146" s="307"/>
    </row>
    <row r="147" spans="1:15" x14ac:dyDescent="0.25">
      <c r="A147" s="614" t="s">
        <v>598</v>
      </c>
      <c r="B147" s="614"/>
      <c r="C147" s="614"/>
      <c r="D147" s="15"/>
      <c r="E147" s="623" t="s">
        <v>347</v>
      </c>
      <c r="F147" s="623"/>
      <c r="G147" s="614" t="s">
        <v>948</v>
      </c>
      <c r="H147" s="614"/>
      <c r="I147" s="614"/>
    </row>
  </sheetData>
  <mergeCells count="288">
    <mergeCell ref="O13:O15"/>
    <mergeCell ref="O68:O69"/>
    <mergeCell ref="O64:O65"/>
    <mergeCell ref="O62:O63"/>
    <mergeCell ref="O70:O71"/>
    <mergeCell ref="A138:C138"/>
    <mergeCell ref="O32:O33"/>
    <mergeCell ref="O30:O31"/>
    <mergeCell ref="O24:O25"/>
    <mergeCell ref="N20:N22"/>
    <mergeCell ref="O20:O22"/>
    <mergeCell ref="O16:O17"/>
    <mergeCell ref="A3:C3"/>
    <mergeCell ref="A5:C5"/>
    <mergeCell ref="O58:O59"/>
    <mergeCell ref="O49:O50"/>
    <mergeCell ref="O47:O48"/>
    <mergeCell ref="O43:O44"/>
    <mergeCell ref="O41:O42"/>
    <mergeCell ref="O38:O39"/>
    <mergeCell ref="O34:O35"/>
    <mergeCell ref="N34:N35"/>
    <mergeCell ref="N106:N108"/>
    <mergeCell ref="O106:O108"/>
    <mergeCell ref="A60:A61"/>
    <mergeCell ref="G60:G61"/>
    <mergeCell ref="H60:H61"/>
    <mergeCell ref="I60:I61"/>
    <mergeCell ref="J60:J61"/>
    <mergeCell ref="K60:K61"/>
    <mergeCell ref="L60:L61"/>
    <mergeCell ref="M60:M61"/>
    <mergeCell ref="A107:A108"/>
    <mergeCell ref="G106:G108"/>
    <mergeCell ref="H106:H108"/>
    <mergeCell ref="I106:I108"/>
    <mergeCell ref="J106:J108"/>
    <mergeCell ref="K106:K108"/>
    <mergeCell ref="L106:L108"/>
    <mergeCell ref="M106:M108"/>
    <mergeCell ref="N60:N61"/>
    <mergeCell ref="O60:O61"/>
    <mergeCell ref="G11:M11"/>
    <mergeCell ref="A20:A22"/>
    <mergeCell ref="A16:A17"/>
    <mergeCell ref="A13:A15"/>
    <mergeCell ref="A41:A42"/>
    <mergeCell ref="A38:A39"/>
    <mergeCell ref="A34:A35"/>
    <mergeCell ref="A32:A33"/>
    <mergeCell ref="A30:A31"/>
    <mergeCell ref="A24:A25"/>
    <mergeCell ref="N64:N65"/>
    <mergeCell ref="A64:A65"/>
    <mergeCell ref="A62:A63"/>
    <mergeCell ref="A58:A59"/>
    <mergeCell ref="A49:A50"/>
    <mergeCell ref="A47:A48"/>
    <mergeCell ref="M49:M50"/>
    <mergeCell ref="G58:G59"/>
    <mergeCell ref="H58:H59"/>
    <mergeCell ref="I58:I59"/>
    <mergeCell ref="A70:A71"/>
    <mergeCell ref="A68:A69"/>
    <mergeCell ref="M70:M71"/>
    <mergeCell ref="M58:M59"/>
    <mergeCell ref="L64:L65"/>
    <mergeCell ref="J58:J59"/>
    <mergeCell ref="J62:J63"/>
    <mergeCell ref="K62:K63"/>
    <mergeCell ref="G49:G50"/>
    <mergeCell ref="H49:H50"/>
    <mergeCell ref="A75:A80"/>
    <mergeCell ref="M75:M80"/>
    <mergeCell ref="L75:L80"/>
    <mergeCell ref="H75:H80"/>
    <mergeCell ref="I75:I80"/>
    <mergeCell ref="J75:J80"/>
    <mergeCell ref="K75:K80"/>
    <mergeCell ref="I49:I50"/>
    <mergeCell ref="A147:C147"/>
    <mergeCell ref="G147:I147"/>
    <mergeCell ref="E146:F146"/>
    <mergeCell ref="E147:F147"/>
    <mergeCell ref="A140:D140"/>
    <mergeCell ref="A142:C142"/>
    <mergeCell ref="A144:C144"/>
    <mergeCell ref="A146:C146"/>
    <mergeCell ref="D134:F134"/>
    <mergeCell ref="A8:O8"/>
    <mergeCell ref="A9:O9"/>
    <mergeCell ref="A10:O10"/>
    <mergeCell ref="G13:G15"/>
    <mergeCell ref="H13:H15"/>
    <mergeCell ref="M24:M25"/>
    <mergeCell ref="G75:G80"/>
    <mergeCell ref="O75:O80"/>
    <mergeCell ref="I13:I15"/>
    <mergeCell ref="J13:J15"/>
    <mergeCell ref="K13:K15"/>
    <mergeCell ref="L13:L15"/>
    <mergeCell ref="M13:M15"/>
    <mergeCell ref="G16:G17"/>
    <mergeCell ref="H16:H17"/>
    <mergeCell ref="I16:I17"/>
    <mergeCell ref="J16:J17"/>
    <mergeCell ref="K16:K17"/>
    <mergeCell ref="L16:L17"/>
    <mergeCell ref="M16:M17"/>
    <mergeCell ref="G20:G22"/>
    <mergeCell ref="H20:H22"/>
    <mergeCell ref="I20:I22"/>
    <mergeCell ref="J20:J22"/>
    <mergeCell ref="K20:K22"/>
    <mergeCell ref="L20:L22"/>
    <mergeCell ref="M20:M22"/>
    <mergeCell ref="G24:G25"/>
    <mergeCell ref="H24:H25"/>
    <mergeCell ref="I24:I25"/>
    <mergeCell ref="J24:J25"/>
    <mergeCell ref="K24:K25"/>
    <mergeCell ref="L24:L25"/>
    <mergeCell ref="L32:L33"/>
    <mergeCell ref="M32:M33"/>
    <mergeCell ref="G30:G31"/>
    <mergeCell ref="H30:H31"/>
    <mergeCell ref="I30:I31"/>
    <mergeCell ref="J30:J31"/>
    <mergeCell ref="K30:K31"/>
    <mergeCell ref="L30:L31"/>
    <mergeCell ref="I34:I35"/>
    <mergeCell ref="J34:J35"/>
    <mergeCell ref="K34:K35"/>
    <mergeCell ref="L34:L35"/>
    <mergeCell ref="M30:M31"/>
    <mergeCell ref="G32:G33"/>
    <mergeCell ref="H32:H33"/>
    <mergeCell ref="I32:I33"/>
    <mergeCell ref="J32:J33"/>
    <mergeCell ref="K32:K33"/>
    <mergeCell ref="M34:M35"/>
    <mergeCell ref="G38:G39"/>
    <mergeCell ref="H38:H39"/>
    <mergeCell ref="J38:J39"/>
    <mergeCell ref="K38:K39"/>
    <mergeCell ref="L38:L39"/>
    <mergeCell ref="M38:M39"/>
    <mergeCell ref="I38:I39"/>
    <mergeCell ref="G34:G35"/>
    <mergeCell ref="H34:H35"/>
    <mergeCell ref="J49:J50"/>
    <mergeCell ref="K49:K50"/>
    <mergeCell ref="L49:L50"/>
    <mergeCell ref="I47:I48"/>
    <mergeCell ref="I43:I44"/>
    <mergeCell ref="J43:J44"/>
    <mergeCell ref="H47:H48"/>
    <mergeCell ref="J47:J48"/>
    <mergeCell ref="M41:M42"/>
    <mergeCell ref="K47:K48"/>
    <mergeCell ref="L47:L48"/>
    <mergeCell ref="M47:M48"/>
    <mergeCell ref="L62:L63"/>
    <mergeCell ref="G41:G42"/>
    <mergeCell ref="H41:H42"/>
    <mergeCell ref="I41:I42"/>
    <mergeCell ref="J41:J42"/>
    <mergeCell ref="K41:K42"/>
    <mergeCell ref="K58:K59"/>
    <mergeCell ref="L58:L59"/>
    <mergeCell ref="L41:L42"/>
    <mergeCell ref="G47:G48"/>
    <mergeCell ref="M62:M63"/>
    <mergeCell ref="G64:G65"/>
    <mergeCell ref="H64:H65"/>
    <mergeCell ref="I64:I65"/>
    <mergeCell ref="J64:J65"/>
    <mergeCell ref="K64:K65"/>
    <mergeCell ref="M64:M65"/>
    <mergeCell ref="G62:G63"/>
    <mergeCell ref="H62:H63"/>
    <mergeCell ref="I62:I63"/>
    <mergeCell ref="G68:G69"/>
    <mergeCell ref="H68:H69"/>
    <mergeCell ref="I68:I69"/>
    <mergeCell ref="J68:J69"/>
    <mergeCell ref="K68:K69"/>
    <mergeCell ref="L68:L69"/>
    <mergeCell ref="A135:D135"/>
    <mergeCell ref="D132:J132"/>
    <mergeCell ref="D133:J133"/>
    <mergeCell ref="M68:M69"/>
    <mergeCell ref="G70:G71"/>
    <mergeCell ref="H70:H71"/>
    <mergeCell ref="I70:I71"/>
    <mergeCell ref="J70:J71"/>
    <mergeCell ref="K70:K71"/>
    <mergeCell ref="L70:L71"/>
    <mergeCell ref="O82:O85"/>
    <mergeCell ref="M82:M85"/>
    <mergeCell ref="A86:A87"/>
    <mergeCell ref="G86:G87"/>
    <mergeCell ref="H86:H87"/>
    <mergeCell ref="I86:I87"/>
    <mergeCell ref="J86:J87"/>
    <mergeCell ref="K86:K87"/>
    <mergeCell ref="A82:A85"/>
    <mergeCell ref="G82:G85"/>
    <mergeCell ref="H82:H85"/>
    <mergeCell ref="I82:I85"/>
    <mergeCell ref="J82:J85"/>
    <mergeCell ref="K82:K85"/>
    <mergeCell ref="L86:L87"/>
    <mergeCell ref="L82:L85"/>
    <mergeCell ref="A90:A91"/>
    <mergeCell ref="G90:G91"/>
    <mergeCell ref="H90:H91"/>
    <mergeCell ref="I90:I91"/>
    <mergeCell ref="J90:J91"/>
    <mergeCell ref="K90:K91"/>
    <mergeCell ref="G92:G96"/>
    <mergeCell ref="H92:H96"/>
    <mergeCell ref="I92:I96"/>
    <mergeCell ref="J92:J96"/>
    <mergeCell ref="K92:K96"/>
    <mergeCell ref="O86:O87"/>
    <mergeCell ref="M86:M87"/>
    <mergeCell ref="L90:L91"/>
    <mergeCell ref="O90:O91"/>
    <mergeCell ref="O98:O99"/>
    <mergeCell ref="M90:M91"/>
    <mergeCell ref="M92:M96"/>
    <mergeCell ref="M98:M99"/>
    <mergeCell ref="I102:I103"/>
    <mergeCell ref="J102:J103"/>
    <mergeCell ref="K102:K103"/>
    <mergeCell ref="L102:L103"/>
    <mergeCell ref="M102:M103"/>
    <mergeCell ref="I98:I99"/>
    <mergeCell ref="A1:C1"/>
    <mergeCell ref="A2:C2"/>
    <mergeCell ref="A98:A99"/>
    <mergeCell ref="L92:L96"/>
    <mergeCell ref="G98:G99"/>
    <mergeCell ref="H98:H99"/>
    <mergeCell ref="J98:J99"/>
    <mergeCell ref="K98:K99"/>
    <mergeCell ref="L98:L99"/>
    <mergeCell ref="A92:A96"/>
    <mergeCell ref="N102:N103"/>
    <mergeCell ref="O102:O103"/>
    <mergeCell ref="A43:A44"/>
    <mergeCell ref="G43:G44"/>
    <mergeCell ref="K43:K44"/>
    <mergeCell ref="L43:L44"/>
    <mergeCell ref="H43:H44"/>
    <mergeCell ref="G102:G103"/>
    <mergeCell ref="H102:H103"/>
    <mergeCell ref="O92:O96"/>
    <mergeCell ref="N104:N105"/>
    <mergeCell ref="O104:O105"/>
    <mergeCell ref="M43:M44"/>
    <mergeCell ref="G104:G105"/>
    <mergeCell ref="H104:H105"/>
    <mergeCell ref="I104:I105"/>
    <mergeCell ref="J104:J105"/>
    <mergeCell ref="K104:K105"/>
    <mergeCell ref="L104:L105"/>
    <mergeCell ref="M104:M105"/>
    <mergeCell ref="M109:M110"/>
    <mergeCell ref="N109:N110"/>
    <mergeCell ref="O109:O110"/>
    <mergeCell ref="G109:G110"/>
    <mergeCell ref="H109:H110"/>
    <mergeCell ref="I109:I110"/>
    <mergeCell ref="J109:J110"/>
    <mergeCell ref="K109:K110"/>
    <mergeCell ref="L109:L110"/>
    <mergeCell ref="A112:A116"/>
    <mergeCell ref="M112:M116"/>
    <mergeCell ref="L112:L116"/>
    <mergeCell ref="N112:N116"/>
    <mergeCell ref="O112:O116"/>
    <mergeCell ref="G112:G116"/>
    <mergeCell ref="H112:H116"/>
    <mergeCell ref="K112:K116"/>
    <mergeCell ref="I112:I116"/>
    <mergeCell ref="J112:J116"/>
  </mergeCells>
  <pageMargins left="0.17249999999999999" right="0.25" top="4.9833333333333334E-2" bottom="6.5166666666666664E-2" header="0.3" footer="0.3"/>
  <pageSetup paperSize="9" scale="6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E92"/>
  <sheetViews>
    <sheetView view="pageBreakPreview" topLeftCell="A46" zoomScale="80" zoomScaleNormal="90" zoomScaleSheetLayoutView="80" workbookViewId="0">
      <selection activeCell="J81" sqref="J81"/>
    </sheetView>
  </sheetViews>
  <sheetFormatPr defaultRowHeight="15" x14ac:dyDescent="0.25"/>
  <cols>
    <col min="1" max="1" width="7.28515625" customWidth="1"/>
    <col min="2" max="2" width="13" style="111" customWidth="1"/>
    <col min="3" max="3" width="24.140625" customWidth="1"/>
    <col min="4" max="4" width="21.85546875" customWidth="1"/>
    <col min="5" max="5" width="26.140625" customWidth="1"/>
    <col min="6" max="6" width="12.85546875" customWidth="1"/>
    <col min="7" max="7" width="10.140625" bestFit="1" customWidth="1"/>
    <col min="13" max="13" width="13" customWidth="1"/>
    <col min="14" max="14" width="20" style="134" customWidth="1"/>
  </cols>
  <sheetData>
    <row r="1" spans="1:14" ht="18.75" x14ac:dyDescent="0.3">
      <c r="A1" s="480" t="s">
        <v>558</v>
      </c>
      <c r="B1" s="480"/>
      <c r="C1" s="480"/>
      <c r="D1" s="2"/>
      <c r="E1" s="2"/>
      <c r="F1" s="2"/>
      <c r="G1" s="2"/>
      <c r="H1" s="2"/>
      <c r="I1" s="2"/>
      <c r="J1" s="2"/>
      <c r="K1" s="2"/>
      <c r="L1" s="480" t="s">
        <v>559</v>
      </c>
      <c r="M1" s="480"/>
      <c r="N1" s="480"/>
    </row>
    <row r="2" spans="1:14" ht="18.75" x14ac:dyDescent="0.3">
      <c r="A2" s="480" t="s">
        <v>1352</v>
      </c>
      <c r="B2" s="480"/>
      <c r="C2" s="480"/>
      <c r="D2" s="2"/>
      <c r="E2" s="2"/>
      <c r="F2" s="2"/>
      <c r="G2" s="2"/>
      <c r="H2" s="2"/>
      <c r="I2" s="2"/>
      <c r="J2" s="2"/>
      <c r="K2" s="2"/>
      <c r="L2" s="480" t="s">
        <v>430</v>
      </c>
      <c r="M2" s="480"/>
      <c r="N2" s="480"/>
    </row>
    <row r="3" spans="1:14" ht="18.75" x14ac:dyDescent="0.3">
      <c r="A3" s="528" t="s">
        <v>1353</v>
      </c>
      <c r="B3" s="528"/>
      <c r="C3" s="528"/>
      <c r="D3" s="2"/>
      <c r="E3" s="2"/>
      <c r="F3" s="2"/>
      <c r="G3" s="2"/>
      <c r="H3" s="2"/>
      <c r="I3" s="2"/>
      <c r="J3" s="2"/>
      <c r="K3" s="2"/>
      <c r="L3" s="480" t="s">
        <v>560</v>
      </c>
      <c r="M3" s="480"/>
      <c r="N3" s="480"/>
    </row>
    <row r="4" spans="1:14" ht="18.75" x14ac:dyDescent="0.3">
      <c r="A4" s="480" t="s">
        <v>1315</v>
      </c>
      <c r="B4" s="480"/>
      <c r="C4" s="480"/>
      <c r="D4" s="2"/>
      <c r="E4" s="2"/>
      <c r="F4" s="2"/>
      <c r="G4" s="2"/>
      <c r="H4" s="2"/>
      <c r="I4" s="2"/>
      <c r="J4" s="2"/>
      <c r="K4" s="2"/>
      <c r="L4" s="480" t="s">
        <v>553</v>
      </c>
      <c r="M4" s="480"/>
      <c r="N4" s="480"/>
    </row>
    <row r="5" spans="1:14" ht="18.75" x14ac:dyDescent="0.3">
      <c r="A5" s="102" t="s">
        <v>1358</v>
      </c>
      <c r="B5" s="91"/>
      <c r="C5" s="102"/>
      <c r="D5" s="2"/>
      <c r="E5" s="2"/>
      <c r="F5" s="2"/>
      <c r="G5" s="2"/>
      <c r="H5" s="2"/>
      <c r="I5" s="2"/>
      <c r="J5" s="2"/>
      <c r="K5" s="2"/>
      <c r="L5" s="480" t="s">
        <v>1359</v>
      </c>
      <c r="M5" s="480"/>
      <c r="N5" s="480"/>
    </row>
    <row r="6" spans="1:14" ht="18.75" x14ac:dyDescent="0.3">
      <c r="A6" s="2"/>
      <c r="B6" s="9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02"/>
    </row>
    <row r="7" spans="1:14" ht="18.75" x14ac:dyDescent="0.3">
      <c r="A7" s="2"/>
      <c r="B7" s="9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02"/>
    </row>
    <row r="8" spans="1:14" ht="18.75" x14ac:dyDescent="0.3">
      <c r="A8" s="551" t="s">
        <v>813</v>
      </c>
      <c r="B8" s="551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</row>
    <row r="9" spans="1:14" ht="18.75" x14ac:dyDescent="0.3">
      <c r="A9" s="551" t="s">
        <v>1339</v>
      </c>
      <c r="B9" s="551"/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551"/>
    </row>
    <row r="10" spans="1:14" ht="31.5" customHeight="1" x14ac:dyDescent="0.25">
      <c r="A10" s="644" t="s">
        <v>563</v>
      </c>
      <c r="B10" s="497" t="s">
        <v>342</v>
      </c>
      <c r="C10" s="644" t="s">
        <v>348</v>
      </c>
      <c r="D10" s="644" t="s">
        <v>344</v>
      </c>
      <c r="E10" s="646" t="s">
        <v>564</v>
      </c>
      <c r="F10" s="649" t="s">
        <v>346</v>
      </c>
      <c r="G10" s="492" t="s">
        <v>565</v>
      </c>
      <c r="H10" s="493"/>
      <c r="I10" s="493"/>
      <c r="J10" s="493"/>
      <c r="K10" s="493"/>
      <c r="L10" s="494"/>
      <c r="M10" s="644" t="s">
        <v>602</v>
      </c>
      <c r="N10" s="646" t="s">
        <v>566</v>
      </c>
    </row>
    <row r="11" spans="1:14" ht="24" customHeight="1" x14ac:dyDescent="0.3">
      <c r="A11" s="645"/>
      <c r="B11" s="498"/>
      <c r="C11" s="645"/>
      <c r="D11" s="645"/>
      <c r="E11" s="647"/>
      <c r="F11" s="650"/>
      <c r="G11" s="5" t="s">
        <v>567</v>
      </c>
      <c r="H11" s="5" t="s">
        <v>568</v>
      </c>
      <c r="I11" s="5" t="s">
        <v>569</v>
      </c>
      <c r="J11" s="5" t="s">
        <v>570</v>
      </c>
      <c r="K11" s="5" t="s">
        <v>571</v>
      </c>
      <c r="L11" s="5" t="s">
        <v>572</v>
      </c>
      <c r="M11" s="645"/>
      <c r="N11" s="647"/>
    </row>
    <row r="12" spans="1:14" ht="18.75" x14ac:dyDescent="0.3">
      <c r="A12" s="38">
        <v>1</v>
      </c>
      <c r="B12" s="21">
        <v>2353</v>
      </c>
      <c r="C12" s="11" t="s">
        <v>846</v>
      </c>
      <c r="D12" s="11" t="s">
        <v>581</v>
      </c>
      <c r="E12" s="11" t="s">
        <v>847</v>
      </c>
      <c r="F12" s="59">
        <v>0.52600000000000002</v>
      </c>
      <c r="G12" s="59"/>
      <c r="H12" s="59"/>
      <c r="I12" s="59"/>
      <c r="J12" s="59">
        <v>0.52600000000000002</v>
      </c>
      <c r="K12" s="59"/>
      <c r="L12" s="59"/>
      <c r="M12" s="49">
        <v>1</v>
      </c>
      <c r="N12" s="108" t="s">
        <v>554</v>
      </c>
    </row>
    <row r="13" spans="1:14" ht="18.75" x14ac:dyDescent="0.3">
      <c r="A13" s="38">
        <v>2</v>
      </c>
      <c r="B13" s="21">
        <v>264</v>
      </c>
      <c r="C13" s="11" t="s">
        <v>848</v>
      </c>
      <c r="D13" s="11" t="s">
        <v>680</v>
      </c>
      <c r="E13" s="11" t="s">
        <v>1226</v>
      </c>
      <c r="F13" s="59">
        <v>0.7</v>
      </c>
      <c r="G13" s="59"/>
      <c r="H13" s="59"/>
      <c r="I13" s="59"/>
      <c r="J13" s="59">
        <v>0.7</v>
      </c>
      <c r="K13" s="59"/>
      <c r="L13" s="59"/>
      <c r="M13" s="49">
        <v>1</v>
      </c>
      <c r="N13" s="108" t="s">
        <v>338</v>
      </c>
    </row>
    <row r="14" spans="1:14" ht="18.75" x14ac:dyDescent="0.3">
      <c r="A14" s="38">
        <v>3</v>
      </c>
      <c r="B14" s="21">
        <v>109</v>
      </c>
      <c r="C14" s="11" t="s">
        <v>573</v>
      </c>
      <c r="D14" s="11" t="s">
        <v>574</v>
      </c>
      <c r="E14" s="11" t="s">
        <v>825</v>
      </c>
      <c r="F14" s="59">
        <v>38.799999999999997</v>
      </c>
      <c r="G14" s="59">
        <v>3.23</v>
      </c>
      <c r="H14" s="59"/>
      <c r="I14" s="59">
        <v>3.23</v>
      </c>
      <c r="J14" s="59"/>
      <c r="K14" s="59">
        <v>3.23</v>
      </c>
      <c r="L14" s="59"/>
      <c r="M14" s="49">
        <v>2</v>
      </c>
      <c r="N14" s="37" t="s">
        <v>584</v>
      </c>
    </row>
    <row r="15" spans="1:14" ht="18.75" x14ac:dyDescent="0.3">
      <c r="A15" s="522">
        <v>4</v>
      </c>
      <c r="B15" s="21">
        <v>109</v>
      </c>
      <c r="C15" s="11" t="s">
        <v>573</v>
      </c>
      <c r="D15" s="11" t="s">
        <v>574</v>
      </c>
      <c r="E15" s="11" t="s">
        <v>855</v>
      </c>
      <c r="F15" s="59">
        <v>57.37</v>
      </c>
      <c r="G15" s="489">
        <f>(F15+F16+F17+F18+F19+F20+F21)/4/3</f>
        <v>5.0212500000000002</v>
      </c>
      <c r="H15" s="489"/>
      <c r="I15" s="489">
        <f>G15</f>
        <v>5.0212500000000002</v>
      </c>
      <c r="J15" s="489"/>
      <c r="K15" s="489">
        <f>G15</f>
        <v>5.0212500000000002</v>
      </c>
      <c r="L15" s="489"/>
      <c r="M15" s="509">
        <v>4</v>
      </c>
      <c r="N15" s="509" t="s">
        <v>584</v>
      </c>
    </row>
    <row r="16" spans="1:14" ht="18.75" x14ac:dyDescent="0.3">
      <c r="A16" s="523"/>
      <c r="B16" s="21">
        <v>2074</v>
      </c>
      <c r="C16" s="103" t="s">
        <v>1228</v>
      </c>
      <c r="D16" s="11"/>
      <c r="E16" s="11" t="s">
        <v>855</v>
      </c>
      <c r="F16" s="59">
        <v>0.34</v>
      </c>
      <c r="G16" s="508"/>
      <c r="H16" s="508"/>
      <c r="I16" s="508"/>
      <c r="J16" s="508"/>
      <c r="K16" s="508"/>
      <c r="L16" s="508"/>
      <c r="M16" s="501"/>
      <c r="N16" s="501"/>
    </row>
    <row r="17" spans="1:14" ht="18.75" x14ac:dyDescent="0.3">
      <c r="A17" s="523"/>
      <c r="B17" s="21" t="s">
        <v>43</v>
      </c>
      <c r="C17" s="103" t="s">
        <v>44</v>
      </c>
      <c r="D17" s="11" t="s">
        <v>45</v>
      </c>
      <c r="E17" s="11" t="s">
        <v>855</v>
      </c>
      <c r="F17" s="59">
        <v>0.245</v>
      </c>
      <c r="G17" s="508"/>
      <c r="H17" s="508"/>
      <c r="I17" s="508"/>
      <c r="J17" s="508"/>
      <c r="K17" s="508"/>
      <c r="L17" s="508"/>
      <c r="M17" s="501"/>
      <c r="N17" s="501"/>
    </row>
    <row r="18" spans="1:14" ht="18.75" x14ac:dyDescent="0.3">
      <c r="A18" s="523"/>
      <c r="B18" s="21">
        <v>2240</v>
      </c>
      <c r="C18" s="103" t="s">
        <v>1229</v>
      </c>
      <c r="D18" s="11" t="s">
        <v>1159</v>
      </c>
      <c r="E18" s="11" t="s">
        <v>855</v>
      </c>
      <c r="F18" s="59">
        <v>1.5</v>
      </c>
      <c r="G18" s="508"/>
      <c r="H18" s="508"/>
      <c r="I18" s="508"/>
      <c r="J18" s="508"/>
      <c r="K18" s="508"/>
      <c r="L18" s="508"/>
      <c r="M18" s="501"/>
      <c r="N18" s="501"/>
    </row>
    <row r="19" spans="1:14" ht="18.75" x14ac:dyDescent="0.3">
      <c r="A19" s="523"/>
      <c r="B19" s="21" t="s">
        <v>479</v>
      </c>
      <c r="C19" s="103" t="s">
        <v>480</v>
      </c>
      <c r="D19" s="11" t="s">
        <v>860</v>
      </c>
      <c r="E19" s="11" t="s">
        <v>25</v>
      </c>
      <c r="F19" s="59">
        <v>0.31</v>
      </c>
      <c r="G19" s="508"/>
      <c r="H19" s="508"/>
      <c r="I19" s="508"/>
      <c r="J19" s="508"/>
      <c r="K19" s="508"/>
      <c r="L19" s="508"/>
      <c r="M19" s="501"/>
      <c r="N19" s="501"/>
    </row>
    <row r="20" spans="1:14" ht="18.75" x14ac:dyDescent="0.3">
      <c r="A20" s="523"/>
      <c r="B20" s="21">
        <v>2931</v>
      </c>
      <c r="C20" s="103" t="s">
        <v>543</v>
      </c>
      <c r="D20" s="11" t="s">
        <v>581</v>
      </c>
      <c r="E20" s="11" t="s">
        <v>544</v>
      </c>
      <c r="F20" s="59">
        <v>0.255</v>
      </c>
      <c r="G20" s="508"/>
      <c r="H20" s="508"/>
      <c r="I20" s="508"/>
      <c r="J20" s="508"/>
      <c r="K20" s="508"/>
      <c r="L20" s="508"/>
      <c r="M20" s="501"/>
      <c r="N20" s="501"/>
    </row>
    <row r="21" spans="1:14" ht="18.75" x14ac:dyDescent="0.3">
      <c r="A21" s="524"/>
      <c r="B21" s="21">
        <v>2733</v>
      </c>
      <c r="C21" s="186" t="s">
        <v>1234</v>
      </c>
      <c r="D21" s="11" t="s">
        <v>581</v>
      </c>
      <c r="E21" s="11" t="s">
        <v>1235</v>
      </c>
      <c r="F21" s="59">
        <v>0.23499999999999999</v>
      </c>
      <c r="G21" s="490"/>
      <c r="H21" s="490"/>
      <c r="I21" s="490"/>
      <c r="J21" s="490"/>
      <c r="K21" s="490"/>
      <c r="L21" s="490"/>
      <c r="M21" s="502"/>
      <c r="N21" s="502"/>
    </row>
    <row r="22" spans="1:14" ht="18.75" x14ac:dyDescent="0.3">
      <c r="A22" s="38">
        <v>5</v>
      </c>
      <c r="B22" s="21" t="s">
        <v>856</v>
      </c>
      <c r="C22" s="11" t="s">
        <v>857</v>
      </c>
      <c r="D22" s="11" t="s">
        <v>1227</v>
      </c>
      <c r="E22" s="11" t="s">
        <v>855</v>
      </c>
      <c r="F22" s="59">
        <v>3</v>
      </c>
      <c r="G22" s="59">
        <f>F22/4</f>
        <v>0.75</v>
      </c>
      <c r="H22" s="59"/>
      <c r="I22" s="59">
        <f>G22</f>
        <v>0.75</v>
      </c>
      <c r="J22" s="59"/>
      <c r="K22" s="59">
        <f>G22</f>
        <v>0.75</v>
      </c>
      <c r="L22" s="59"/>
      <c r="M22" s="49">
        <v>1</v>
      </c>
      <c r="N22" s="37" t="s">
        <v>616</v>
      </c>
    </row>
    <row r="23" spans="1:14" ht="18.75" x14ac:dyDescent="0.3">
      <c r="A23" s="38">
        <v>6</v>
      </c>
      <c r="B23" s="21">
        <v>109</v>
      </c>
      <c r="C23" s="11" t="s">
        <v>573</v>
      </c>
      <c r="D23" s="11" t="s">
        <v>574</v>
      </c>
      <c r="E23" s="11" t="s">
        <v>46</v>
      </c>
      <c r="F23" s="59">
        <v>41.79</v>
      </c>
      <c r="G23" s="59">
        <f>F23/4/3</f>
        <v>3.4824999999999999</v>
      </c>
      <c r="H23" s="59"/>
      <c r="I23" s="59">
        <f>F23/4/3</f>
        <v>3.4824999999999999</v>
      </c>
      <c r="J23" s="59"/>
      <c r="K23" s="59">
        <f>F23/4/3</f>
        <v>3.4824999999999999</v>
      </c>
      <c r="L23" s="59"/>
      <c r="M23" s="49">
        <v>2</v>
      </c>
      <c r="N23" s="37" t="s">
        <v>584</v>
      </c>
    </row>
    <row r="24" spans="1:14" ht="18.75" x14ac:dyDescent="0.3">
      <c r="A24" s="38">
        <v>7</v>
      </c>
      <c r="B24" s="21">
        <v>109</v>
      </c>
      <c r="C24" s="11" t="s">
        <v>573</v>
      </c>
      <c r="D24" s="11" t="s">
        <v>574</v>
      </c>
      <c r="E24" s="11" t="s">
        <v>814</v>
      </c>
      <c r="F24" s="59">
        <v>28.68</v>
      </c>
      <c r="G24" s="82"/>
      <c r="H24" s="59">
        <f>F24/4/3</f>
        <v>2.39</v>
      </c>
      <c r="I24" s="82"/>
      <c r="J24" s="59">
        <f>F24/4/3</f>
        <v>2.39</v>
      </c>
      <c r="K24" s="82"/>
      <c r="L24" s="59">
        <f>F24/4/3</f>
        <v>2.39</v>
      </c>
      <c r="M24" s="49">
        <v>2</v>
      </c>
      <c r="N24" s="37" t="s">
        <v>584</v>
      </c>
    </row>
    <row r="25" spans="1:14" ht="18.75" x14ac:dyDescent="0.3">
      <c r="A25" s="38">
        <v>8</v>
      </c>
      <c r="B25" s="21">
        <v>109</v>
      </c>
      <c r="C25" s="11" t="s">
        <v>573</v>
      </c>
      <c r="D25" s="11" t="s">
        <v>574</v>
      </c>
      <c r="E25" s="11" t="s">
        <v>815</v>
      </c>
      <c r="F25" s="59">
        <v>31.17</v>
      </c>
      <c r="G25" s="82"/>
      <c r="H25" s="59">
        <v>2.6</v>
      </c>
      <c r="I25" s="82"/>
      <c r="J25" s="59">
        <v>2.6</v>
      </c>
      <c r="K25" s="82"/>
      <c r="L25" s="59">
        <v>2.6</v>
      </c>
      <c r="M25" s="49">
        <v>2</v>
      </c>
      <c r="N25" s="37" t="s">
        <v>584</v>
      </c>
    </row>
    <row r="26" spans="1:14" ht="18.75" x14ac:dyDescent="0.3">
      <c r="A26" s="38">
        <v>9</v>
      </c>
      <c r="B26" s="21">
        <v>109</v>
      </c>
      <c r="C26" s="11" t="s">
        <v>573</v>
      </c>
      <c r="D26" s="11" t="s">
        <v>574</v>
      </c>
      <c r="E26" s="11" t="s">
        <v>816</v>
      </c>
      <c r="F26" s="59">
        <v>33.33</v>
      </c>
      <c r="G26" s="82"/>
      <c r="H26" s="59">
        <f>F26/4/3</f>
        <v>2.7774999999999999</v>
      </c>
      <c r="I26" s="82"/>
      <c r="J26" s="59">
        <f>F26/4/3</f>
        <v>2.7774999999999999</v>
      </c>
      <c r="K26" s="82"/>
      <c r="L26" s="59">
        <f>F26/4/3</f>
        <v>2.7774999999999999</v>
      </c>
      <c r="M26" s="49">
        <v>2</v>
      </c>
      <c r="N26" s="37" t="s">
        <v>584</v>
      </c>
    </row>
    <row r="27" spans="1:14" ht="18.75" x14ac:dyDescent="0.3">
      <c r="A27" s="38">
        <v>10</v>
      </c>
      <c r="B27" s="21">
        <v>109</v>
      </c>
      <c r="C27" s="11" t="s">
        <v>573</v>
      </c>
      <c r="D27" s="11" t="s">
        <v>574</v>
      </c>
      <c r="E27" s="11" t="s">
        <v>817</v>
      </c>
      <c r="F27" s="59">
        <v>29.68</v>
      </c>
      <c r="G27" s="82"/>
      <c r="H27" s="59">
        <f>F27/4/3</f>
        <v>2.4733333333333332</v>
      </c>
      <c r="I27" s="82"/>
      <c r="J27" s="59">
        <f>F27/4/3</f>
        <v>2.4733333333333332</v>
      </c>
      <c r="K27" s="82"/>
      <c r="L27" s="59">
        <f>F27/4/3</f>
        <v>2.4733333333333332</v>
      </c>
      <c r="M27" s="49">
        <v>2</v>
      </c>
      <c r="N27" s="37" t="s">
        <v>584</v>
      </c>
    </row>
    <row r="28" spans="1:14" ht="18.75" x14ac:dyDescent="0.3">
      <c r="A28" s="38">
        <v>11</v>
      </c>
      <c r="B28" s="21">
        <v>109</v>
      </c>
      <c r="C28" s="11" t="s">
        <v>573</v>
      </c>
      <c r="D28" s="11" t="s">
        <v>574</v>
      </c>
      <c r="E28" s="11" t="s">
        <v>818</v>
      </c>
      <c r="F28" s="59">
        <v>26.86</v>
      </c>
      <c r="G28" s="82"/>
      <c r="H28" s="59">
        <f>F28/4/3</f>
        <v>2.2383333333333333</v>
      </c>
      <c r="I28" s="82"/>
      <c r="J28" s="59">
        <f>F28/4/3</f>
        <v>2.2383333333333333</v>
      </c>
      <c r="K28" s="82"/>
      <c r="L28" s="59">
        <f>F28/4/3</f>
        <v>2.2383333333333333</v>
      </c>
      <c r="M28" s="49">
        <v>2</v>
      </c>
      <c r="N28" s="37" t="s">
        <v>584</v>
      </c>
    </row>
    <row r="29" spans="1:14" ht="18.75" x14ac:dyDescent="0.3">
      <c r="A29" s="38">
        <v>12</v>
      </c>
      <c r="B29" s="21">
        <v>109</v>
      </c>
      <c r="C29" s="11" t="s">
        <v>573</v>
      </c>
      <c r="D29" s="11" t="s">
        <v>574</v>
      </c>
      <c r="E29" s="11" t="s">
        <v>819</v>
      </c>
      <c r="F29" s="59">
        <v>24.04</v>
      </c>
      <c r="G29" s="82"/>
      <c r="H29" s="59">
        <f>F29/4/3</f>
        <v>2.0033333333333334</v>
      </c>
      <c r="I29" s="82"/>
      <c r="J29" s="59">
        <f>F29/4/3</f>
        <v>2.0033333333333334</v>
      </c>
      <c r="K29" s="82"/>
      <c r="L29" s="59">
        <f>F29/4/3</f>
        <v>2.0033333333333334</v>
      </c>
      <c r="M29" s="49">
        <v>2</v>
      </c>
      <c r="N29" s="37" t="s">
        <v>584</v>
      </c>
    </row>
    <row r="30" spans="1:14" ht="18.75" x14ac:dyDescent="0.3">
      <c r="A30" s="522">
        <v>13</v>
      </c>
      <c r="B30" s="21">
        <v>109</v>
      </c>
      <c r="C30" s="11" t="s">
        <v>573</v>
      </c>
      <c r="D30" s="11" t="s">
        <v>574</v>
      </c>
      <c r="E30" s="11" t="s">
        <v>51</v>
      </c>
      <c r="F30" s="59">
        <v>35.15</v>
      </c>
      <c r="G30" s="489"/>
      <c r="H30" s="489">
        <f>(F30+F31)/4/3</f>
        <v>2.97</v>
      </c>
      <c r="I30" s="489"/>
      <c r="J30" s="489">
        <f>H30</f>
        <v>2.97</v>
      </c>
      <c r="K30" s="489"/>
      <c r="L30" s="489">
        <f>H30</f>
        <v>2.97</v>
      </c>
      <c r="M30" s="509">
        <v>2</v>
      </c>
      <c r="N30" s="495" t="s">
        <v>584</v>
      </c>
    </row>
    <row r="31" spans="1:14" ht="18.75" x14ac:dyDescent="0.3">
      <c r="A31" s="524"/>
      <c r="B31" s="21">
        <v>2461</v>
      </c>
      <c r="C31" s="11" t="s">
        <v>52</v>
      </c>
      <c r="D31" s="11" t="s">
        <v>581</v>
      </c>
      <c r="E31" s="11" t="s">
        <v>53</v>
      </c>
      <c r="F31" s="59">
        <v>0.49</v>
      </c>
      <c r="G31" s="490"/>
      <c r="H31" s="490"/>
      <c r="I31" s="490"/>
      <c r="J31" s="490"/>
      <c r="K31" s="490"/>
      <c r="L31" s="490"/>
      <c r="M31" s="502"/>
      <c r="N31" s="496"/>
    </row>
    <row r="32" spans="1:14" ht="18.75" x14ac:dyDescent="0.3">
      <c r="A32" s="522">
        <v>14</v>
      </c>
      <c r="B32" s="21">
        <v>109</v>
      </c>
      <c r="C32" s="11" t="s">
        <v>573</v>
      </c>
      <c r="D32" s="11" t="s">
        <v>574</v>
      </c>
      <c r="E32" s="11" t="s">
        <v>49</v>
      </c>
      <c r="F32" s="59">
        <v>77.77</v>
      </c>
      <c r="G32" s="489"/>
      <c r="H32" s="489">
        <f>(F32+F33)/4/3</f>
        <v>6.5104999999999995</v>
      </c>
      <c r="I32" s="489"/>
      <c r="J32" s="489">
        <f>H32</f>
        <v>6.5104999999999995</v>
      </c>
      <c r="K32" s="489"/>
      <c r="L32" s="489">
        <f>H32</f>
        <v>6.5104999999999995</v>
      </c>
      <c r="M32" s="509">
        <v>4</v>
      </c>
      <c r="N32" s="495" t="s">
        <v>584</v>
      </c>
    </row>
    <row r="33" spans="1:14" ht="18.75" x14ac:dyDescent="0.3">
      <c r="A33" s="524"/>
      <c r="B33" s="21">
        <v>2450</v>
      </c>
      <c r="C33" s="11" t="s">
        <v>50</v>
      </c>
      <c r="D33" s="11" t="s">
        <v>581</v>
      </c>
      <c r="E33" s="11" t="s">
        <v>49</v>
      </c>
      <c r="F33" s="59">
        <v>0.35599999999999998</v>
      </c>
      <c r="G33" s="490"/>
      <c r="H33" s="490"/>
      <c r="I33" s="490"/>
      <c r="J33" s="490"/>
      <c r="K33" s="490"/>
      <c r="L33" s="490"/>
      <c r="M33" s="502"/>
      <c r="N33" s="496"/>
    </row>
    <row r="34" spans="1:14" ht="18.75" x14ac:dyDescent="0.3">
      <c r="A34" s="38">
        <v>15</v>
      </c>
      <c r="B34" s="21">
        <v>109</v>
      </c>
      <c r="C34" s="11" t="s">
        <v>573</v>
      </c>
      <c r="D34" s="11" t="s">
        <v>574</v>
      </c>
      <c r="E34" s="11" t="s">
        <v>48</v>
      </c>
      <c r="F34" s="59">
        <v>59.7</v>
      </c>
      <c r="G34" s="59"/>
      <c r="H34" s="59">
        <f t="shared" ref="H34:H39" si="0">F34/4/3</f>
        <v>4.9750000000000005</v>
      </c>
      <c r="I34" s="59"/>
      <c r="J34" s="59">
        <f t="shared" ref="J34:J39" si="1">F34/4/3</f>
        <v>4.9750000000000005</v>
      </c>
      <c r="K34" s="59"/>
      <c r="L34" s="59">
        <f t="shared" ref="L34:L39" si="2">F34/4/3</f>
        <v>4.9750000000000005</v>
      </c>
      <c r="M34" s="49">
        <v>3</v>
      </c>
      <c r="N34" s="37" t="s">
        <v>584</v>
      </c>
    </row>
    <row r="35" spans="1:14" ht="18.75" x14ac:dyDescent="0.3">
      <c r="A35" s="38">
        <v>16</v>
      </c>
      <c r="B35" s="21">
        <v>109</v>
      </c>
      <c r="C35" s="11" t="s">
        <v>573</v>
      </c>
      <c r="D35" s="11" t="s">
        <v>574</v>
      </c>
      <c r="E35" s="11" t="s">
        <v>47</v>
      </c>
      <c r="F35" s="59">
        <v>55.38</v>
      </c>
      <c r="G35" s="59"/>
      <c r="H35" s="59">
        <f t="shared" si="0"/>
        <v>4.6150000000000002</v>
      </c>
      <c r="I35" s="59"/>
      <c r="J35" s="59">
        <f t="shared" si="1"/>
        <v>4.6150000000000002</v>
      </c>
      <c r="K35" s="59"/>
      <c r="L35" s="59">
        <f t="shared" si="2"/>
        <v>4.6150000000000002</v>
      </c>
      <c r="M35" s="49">
        <v>3</v>
      </c>
      <c r="N35" s="37" t="s">
        <v>584</v>
      </c>
    </row>
    <row r="36" spans="1:14" ht="18.75" x14ac:dyDescent="0.3">
      <c r="A36" s="38">
        <v>17</v>
      </c>
      <c r="B36" s="21">
        <v>109</v>
      </c>
      <c r="C36" s="11" t="s">
        <v>573</v>
      </c>
      <c r="D36" s="11" t="s">
        <v>574</v>
      </c>
      <c r="E36" s="11" t="s">
        <v>820</v>
      </c>
      <c r="F36" s="59">
        <v>68.319999999999993</v>
      </c>
      <c r="G36" s="82"/>
      <c r="H36" s="59">
        <f t="shared" si="0"/>
        <v>5.6933333333333325</v>
      </c>
      <c r="I36" s="82"/>
      <c r="J36" s="59">
        <f t="shared" si="1"/>
        <v>5.6933333333333325</v>
      </c>
      <c r="K36" s="82"/>
      <c r="L36" s="59">
        <f t="shared" si="2"/>
        <v>5.6933333333333325</v>
      </c>
      <c r="M36" s="49">
        <v>4</v>
      </c>
      <c r="N36" s="37" t="s">
        <v>584</v>
      </c>
    </row>
    <row r="37" spans="1:14" ht="18.75" x14ac:dyDescent="0.3">
      <c r="A37" s="38">
        <v>18</v>
      </c>
      <c r="B37" s="21">
        <v>109</v>
      </c>
      <c r="C37" s="11" t="s">
        <v>573</v>
      </c>
      <c r="D37" s="11" t="s">
        <v>574</v>
      </c>
      <c r="E37" s="11" t="s">
        <v>834</v>
      </c>
      <c r="F37" s="59">
        <v>50.74</v>
      </c>
      <c r="G37" s="82"/>
      <c r="H37" s="59">
        <f t="shared" si="0"/>
        <v>4.2283333333333335</v>
      </c>
      <c r="I37" s="82"/>
      <c r="J37" s="59">
        <f t="shared" si="1"/>
        <v>4.2283333333333335</v>
      </c>
      <c r="K37" s="82"/>
      <c r="L37" s="59">
        <f t="shared" si="2"/>
        <v>4.2283333333333335</v>
      </c>
      <c r="M37" s="49">
        <v>2</v>
      </c>
      <c r="N37" s="37" t="s">
        <v>584</v>
      </c>
    </row>
    <row r="38" spans="1:14" ht="18.75" x14ac:dyDescent="0.3">
      <c r="A38" s="38">
        <v>19</v>
      </c>
      <c r="B38" s="21">
        <v>109</v>
      </c>
      <c r="C38" s="11" t="s">
        <v>573</v>
      </c>
      <c r="D38" s="11" t="s">
        <v>574</v>
      </c>
      <c r="E38" s="11" t="s">
        <v>835</v>
      </c>
      <c r="F38" s="59">
        <v>35.32</v>
      </c>
      <c r="G38" s="82"/>
      <c r="H38" s="59">
        <f t="shared" si="0"/>
        <v>2.9433333333333334</v>
      </c>
      <c r="I38" s="82"/>
      <c r="J38" s="59">
        <f t="shared" si="1"/>
        <v>2.9433333333333334</v>
      </c>
      <c r="K38" s="82"/>
      <c r="L38" s="59">
        <f t="shared" si="2"/>
        <v>2.9433333333333334</v>
      </c>
      <c r="M38" s="49">
        <v>2</v>
      </c>
      <c r="N38" s="37" t="s">
        <v>584</v>
      </c>
    </row>
    <row r="39" spans="1:14" ht="18.75" x14ac:dyDescent="0.3">
      <c r="A39" s="38">
        <v>20</v>
      </c>
      <c r="B39" s="21">
        <v>109</v>
      </c>
      <c r="C39" s="11" t="s">
        <v>573</v>
      </c>
      <c r="D39" s="11" t="s">
        <v>574</v>
      </c>
      <c r="E39" s="11" t="s">
        <v>849</v>
      </c>
      <c r="F39" s="59">
        <v>44.6</v>
      </c>
      <c r="G39" s="82"/>
      <c r="H39" s="59">
        <f t="shared" si="0"/>
        <v>3.7166666666666668</v>
      </c>
      <c r="I39" s="82"/>
      <c r="J39" s="59">
        <f t="shared" si="1"/>
        <v>3.7166666666666668</v>
      </c>
      <c r="K39" s="82"/>
      <c r="L39" s="59">
        <f t="shared" si="2"/>
        <v>3.7166666666666668</v>
      </c>
      <c r="M39" s="49">
        <v>3</v>
      </c>
      <c r="N39" s="37" t="s">
        <v>584</v>
      </c>
    </row>
    <row r="40" spans="1:14" ht="18.75" x14ac:dyDescent="0.3">
      <c r="A40" s="38">
        <v>21</v>
      </c>
      <c r="B40" s="21">
        <v>109</v>
      </c>
      <c r="C40" s="11" t="s">
        <v>573</v>
      </c>
      <c r="D40" s="11" t="s">
        <v>574</v>
      </c>
      <c r="E40" s="11" t="s">
        <v>841</v>
      </c>
      <c r="F40" s="59">
        <v>44.77</v>
      </c>
      <c r="G40" s="59">
        <f t="shared" ref="G40:G45" si="3">F40/4/3</f>
        <v>3.7308333333333334</v>
      </c>
      <c r="H40" s="59"/>
      <c r="I40" s="59">
        <f t="shared" ref="I40:I45" si="4">F40/4/3</f>
        <v>3.7308333333333334</v>
      </c>
      <c r="J40" s="59"/>
      <c r="K40" s="59">
        <f t="shared" ref="K40:K45" si="5">F40/4/3</f>
        <v>3.7308333333333334</v>
      </c>
      <c r="L40" s="59"/>
      <c r="M40" s="49">
        <v>2</v>
      </c>
      <c r="N40" s="37" t="s">
        <v>584</v>
      </c>
    </row>
    <row r="41" spans="1:14" ht="18.75" x14ac:dyDescent="0.3">
      <c r="A41" s="38">
        <v>22</v>
      </c>
      <c r="B41" s="21">
        <v>109</v>
      </c>
      <c r="C41" s="11" t="s">
        <v>573</v>
      </c>
      <c r="D41" s="11" t="s">
        <v>574</v>
      </c>
      <c r="E41" s="11" t="s">
        <v>840</v>
      </c>
      <c r="F41" s="59">
        <v>38.799999999999997</v>
      </c>
      <c r="G41" s="59">
        <f t="shared" si="3"/>
        <v>3.2333333333333329</v>
      </c>
      <c r="H41" s="59"/>
      <c r="I41" s="59">
        <f t="shared" si="4"/>
        <v>3.2333333333333329</v>
      </c>
      <c r="J41" s="59"/>
      <c r="K41" s="59">
        <f t="shared" si="5"/>
        <v>3.2333333333333329</v>
      </c>
      <c r="L41" s="59"/>
      <c r="M41" s="49">
        <v>3</v>
      </c>
      <c r="N41" s="37" t="s">
        <v>584</v>
      </c>
    </row>
    <row r="42" spans="1:14" ht="18.75" x14ac:dyDescent="0.3">
      <c r="A42" s="38">
        <v>23</v>
      </c>
      <c r="B42" s="21">
        <v>109</v>
      </c>
      <c r="C42" s="11" t="s">
        <v>573</v>
      </c>
      <c r="D42" s="11" t="s">
        <v>574</v>
      </c>
      <c r="E42" s="11" t="s">
        <v>839</v>
      </c>
      <c r="F42" s="59">
        <v>38.47</v>
      </c>
      <c r="G42" s="59">
        <f t="shared" si="3"/>
        <v>3.2058333333333331</v>
      </c>
      <c r="H42" s="59"/>
      <c r="I42" s="59">
        <f t="shared" si="4"/>
        <v>3.2058333333333331</v>
      </c>
      <c r="J42" s="59"/>
      <c r="K42" s="59">
        <f t="shared" si="5"/>
        <v>3.2058333333333331</v>
      </c>
      <c r="L42" s="59"/>
      <c r="M42" s="49">
        <v>2</v>
      </c>
      <c r="N42" s="37" t="s">
        <v>584</v>
      </c>
    </row>
    <row r="43" spans="1:14" ht="18.75" x14ac:dyDescent="0.3">
      <c r="A43" s="38">
        <v>24</v>
      </c>
      <c r="B43" s="21">
        <v>109</v>
      </c>
      <c r="C43" s="11" t="s">
        <v>573</v>
      </c>
      <c r="D43" s="11" t="s">
        <v>574</v>
      </c>
      <c r="E43" s="11" t="s">
        <v>836</v>
      </c>
      <c r="F43" s="59">
        <v>34.32</v>
      </c>
      <c r="G43" s="59">
        <f t="shared" si="3"/>
        <v>2.86</v>
      </c>
      <c r="H43" s="59"/>
      <c r="I43" s="59">
        <f t="shared" si="4"/>
        <v>2.86</v>
      </c>
      <c r="J43" s="59"/>
      <c r="K43" s="59">
        <f t="shared" si="5"/>
        <v>2.86</v>
      </c>
      <c r="L43" s="59"/>
      <c r="M43" s="49">
        <v>2</v>
      </c>
      <c r="N43" s="37" t="s">
        <v>584</v>
      </c>
    </row>
    <row r="44" spans="1:14" ht="18.75" x14ac:dyDescent="0.3">
      <c r="A44" s="38">
        <v>25</v>
      </c>
      <c r="B44" s="21">
        <v>109</v>
      </c>
      <c r="C44" s="11" t="s">
        <v>573</v>
      </c>
      <c r="D44" s="11" t="s">
        <v>574</v>
      </c>
      <c r="E44" s="11" t="s">
        <v>837</v>
      </c>
      <c r="F44" s="59">
        <v>29.35</v>
      </c>
      <c r="G44" s="59">
        <f t="shared" si="3"/>
        <v>2.4458333333333333</v>
      </c>
      <c r="H44" s="59"/>
      <c r="I44" s="59">
        <f t="shared" si="4"/>
        <v>2.4458333333333333</v>
      </c>
      <c r="J44" s="59"/>
      <c r="K44" s="59">
        <f t="shared" si="5"/>
        <v>2.4458333333333333</v>
      </c>
      <c r="L44" s="59"/>
      <c r="M44" s="49">
        <v>2</v>
      </c>
      <c r="N44" s="37" t="s">
        <v>584</v>
      </c>
    </row>
    <row r="45" spans="1:14" ht="18.75" x14ac:dyDescent="0.3">
      <c r="A45" s="38">
        <v>26</v>
      </c>
      <c r="B45" s="21">
        <v>109</v>
      </c>
      <c r="C45" s="11" t="s">
        <v>573</v>
      </c>
      <c r="D45" s="11" t="s">
        <v>574</v>
      </c>
      <c r="E45" s="11" t="s">
        <v>838</v>
      </c>
      <c r="F45" s="59">
        <v>28.85</v>
      </c>
      <c r="G45" s="59">
        <f t="shared" si="3"/>
        <v>2.4041666666666668</v>
      </c>
      <c r="H45" s="59"/>
      <c r="I45" s="59">
        <f t="shared" si="4"/>
        <v>2.4041666666666668</v>
      </c>
      <c r="J45" s="59"/>
      <c r="K45" s="59">
        <f t="shared" si="5"/>
        <v>2.4041666666666668</v>
      </c>
      <c r="L45" s="59"/>
      <c r="M45" s="49">
        <v>2</v>
      </c>
      <c r="N45" s="37" t="s">
        <v>584</v>
      </c>
    </row>
    <row r="46" spans="1:14" ht="18.75" x14ac:dyDescent="0.3">
      <c r="A46" s="38">
        <v>27</v>
      </c>
      <c r="B46" s="21">
        <v>109</v>
      </c>
      <c r="C46" s="11" t="s">
        <v>573</v>
      </c>
      <c r="D46" s="11" t="s">
        <v>574</v>
      </c>
      <c r="E46" s="11" t="s">
        <v>850</v>
      </c>
      <c r="F46" s="59">
        <v>40.79</v>
      </c>
      <c r="G46" s="59"/>
      <c r="H46" s="59">
        <f>F46/4/3</f>
        <v>3.3991666666666664</v>
      </c>
      <c r="I46" s="59"/>
      <c r="J46" s="59">
        <f>F46/4/3</f>
        <v>3.3991666666666664</v>
      </c>
      <c r="K46" s="59"/>
      <c r="L46" s="59">
        <f>F46/4/3</f>
        <v>3.3991666666666664</v>
      </c>
      <c r="M46" s="49">
        <v>2</v>
      </c>
      <c r="N46" s="37" t="s">
        <v>584</v>
      </c>
    </row>
    <row r="47" spans="1:14" ht="19.5" customHeight="1" x14ac:dyDescent="0.3">
      <c r="A47" s="38">
        <v>28</v>
      </c>
      <c r="B47" s="21">
        <v>109</v>
      </c>
      <c r="C47" s="11" t="s">
        <v>573</v>
      </c>
      <c r="D47" s="11" t="s">
        <v>574</v>
      </c>
      <c r="E47" s="11" t="s">
        <v>853</v>
      </c>
      <c r="F47" s="59">
        <v>38.630000000000003</v>
      </c>
      <c r="G47" s="59"/>
      <c r="H47" s="59">
        <f>F47/4/3</f>
        <v>3.2191666666666667</v>
      </c>
      <c r="I47" s="59"/>
      <c r="J47" s="59">
        <f>F47/4/3</f>
        <v>3.2191666666666667</v>
      </c>
      <c r="K47" s="59"/>
      <c r="L47" s="59">
        <f>F47/4/3</f>
        <v>3.2191666666666667</v>
      </c>
      <c r="M47" s="49">
        <v>2</v>
      </c>
      <c r="N47" s="37" t="s">
        <v>584</v>
      </c>
    </row>
    <row r="48" spans="1:14" ht="18.75" x14ac:dyDescent="0.3">
      <c r="A48" s="38">
        <v>29</v>
      </c>
      <c r="B48" s="21">
        <v>109</v>
      </c>
      <c r="C48" s="11" t="s">
        <v>573</v>
      </c>
      <c r="D48" s="11" t="s">
        <v>574</v>
      </c>
      <c r="E48" s="11" t="s">
        <v>852</v>
      </c>
      <c r="F48" s="59">
        <v>59.36</v>
      </c>
      <c r="G48" s="59"/>
      <c r="H48" s="59">
        <f>F48/4/3</f>
        <v>4.9466666666666663</v>
      </c>
      <c r="I48" s="59"/>
      <c r="J48" s="59">
        <f>F48/4/3</f>
        <v>4.9466666666666663</v>
      </c>
      <c r="K48" s="59"/>
      <c r="L48" s="59">
        <f>F48/4/3</f>
        <v>4.9466666666666663</v>
      </c>
      <c r="M48" s="49">
        <v>3</v>
      </c>
      <c r="N48" s="37" t="s">
        <v>584</v>
      </c>
    </row>
    <row r="49" spans="1:14" ht="18.75" x14ac:dyDescent="0.3">
      <c r="A49" s="38">
        <v>30</v>
      </c>
      <c r="B49" s="21">
        <v>109</v>
      </c>
      <c r="C49" s="11" t="s">
        <v>573</v>
      </c>
      <c r="D49" s="11" t="s">
        <v>574</v>
      </c>
      <c r="E49" s="11" t="s">
        <v>851</v>
      </c>
      <c r="F49" s="59">
        <v>56.88</v>
      </c>
      <c r="G49" s="59"/>
      <c r="H49" s="59">
        <f>F49/4/3</f>
        <v>4.74</v>
      </c>
      <c r="I49" s="59"/>
      <c r="J49" s="59">
        <f>F49/4/3</f>
        <v>4.74</v>
      </c>
      <c r="K49" s="59"/>
      <c r="L49" s="59">
        <f>F49/4/3</f>
        <v>4.74</v>
      </c>
      <c r="M49" s="49">
        <v>3</v>
      </c>
      <c r="N49" s="37" t="s">
        <v>584</v>
      </c>
    </row>
    <row r="50" spans="1:14" ht="18.75" x14ac:dyDescent="0.3">
      <c r="A50" s="38">
        <v>31</v>
      </c>
      <c r="B50" s="21">
        <v>109</v>
      </c>
      <c r="C50" s="11" t="s">
        <v>573</v>
      </c>
      <c r="D50" s="11" t="s">
        <v>574</v>
      </c>
      <c r="E50" s="11" t="s">
        <v>826</v>
      </c>
      <c r="F50" s="59">
        <v>25.53</v>
      </c>
      <c r="G50" s="59">
        <f t="shared" ref="G50:G55" si="6">F50/4/3</f>
        <v>2.1274999999999999</v>
      </c>
      <c r="H50" s="59"/>
      <c r="I50" s="59">
        <f t="shared" ref="I50:I55" si="7">F50/4/3</f>
        <v>2.1274999999999999</v>
      </c>
      <c r="J50" s="59"/>
      <c r="K50" s="59">
        <f t="shared" ref="K50:K55" si="8">F50/4/3</f>
        <v>2.1274999999999999</v>
      </c>
      <c r="L50" s="59"/>
      <c r="M50" s="49">
        <v>2</v>
      </c>
      <c r="N50" s="37" t="s">
        <v>584</v>
      </c>
    </row>
    <row r="51" spans="1:14" ht="18.75" x14ac:dyDescent="0.3">
      <c r="A51" s="38">
        <v>32</v>
      </c>
      <c r="B51" s="21">
        <v>109</v>
      </c>
      <c r="C51" s="11" t="s">
        <v>573</v>
      </c>
      <c r="D51" s="11" t="s">
        <v>574</v>
      </c>
      <c r="E51" s="11" t="s">
        <v>821</v>
      </c>
      <c r="F51" s="59">
        <v>23.71</v>
      </c>
      <c r="G51" s="59">
        <f t="shared" si="6"/>
        <v>1.9758333333333333</v>
      </c>
      <c r="H51" s="59"/>
      <c r="I51" s="59">
        <f t="shared" si="7"/>
        <v>1.9758333333333333</v>
      </c>
      <c r="J51" s="59"/>
      <c r="K51" s="59">
        <f t="shared" si="8"/>
        <v>1.9758333333333333</v>
      </c>
      <c r="L51" s="59"/>
      <c r="M51" s="49">
        <v>2</v>
      </c>
      <c r="N51" s="37" t="s">
        <v>584</v>
      </c>
    </row>
    <row r="52" spans="1:14" ht="18.75" x14ac:dyDescent="0.3">
      <c r="A52" s="38">
        <v>33</v>
      </c>
      <c r="B52" s="21">
        <v>109</v>
      </c>
      <c r="C52" s="11" t="s">
        <v>573</v>
      </c>
      <c r="D52" s="11" t="s">
        <v>574</v>
      </c>
      <c r="E52" s="11" t="s">
        <v>822</v>
      </c>
      <c r="F52" s="59">
        <v>68.819999999999993</v>
      </c>
      <c r="G52" s="59">
        <f t="shared" si="6"/>
        <v>5.7349999999999994</v>
      </c>
      <c r="H52" s="59"/>
      <c r="I52" s="59">
        <f t="shared" si="7"/>
        <v>5.7349999999999994</v>
      </c>
      <c r="J52" s="59"/>
      <c r="K52" s="59">
        <f t="shared" si="8"/>
        <v>5.7349999999999994</v>
      </c>
      <c r="L52" s="59"/>
      <c r="M52" s="49">
        <v>4</v>
      </c>
      <c r="N52" s="37" t="s">
        <v>584</v>
      </c>
    </row>
    <row r="53" spans="1:14" ht="18.75" x14ac:dyDescent="0.3">
      <c r="A53" s="38">
        <v>34</v>
      </c>
      <c r="B53" s="21">
        <v>109</v>
      </c>
      <c r="C53" s="11" t="s">
        <v>573</v>
      </c>
      <c r="D53" s="11" t="s">
        <v>574</v>
      </c>
      <c r="E53" s="11" t="s">
        <v>823</v>
      </c>
      <c r="F53" s="59">
        <v>31.17</v>
      </c>
      <c r="G53" s="59">
        <f t="shared" si="6"/>
        <v>2.5975000000000001</v>
      </c>
      <c r="H53" s="59"/>
      <c r="I53" s="59">
        <f t="shared" si="7"/>
        <v>2.5975000000000001</v>
      </c>
      <c r="J53" s="59"/>
      <c r="K53" s="59">
        <f t="shared" si="8"/>
        <v>2.5975000000000001</v>
      </c>
      <c r="L53" s="59"/>
      <c r="M53" s="49">
        <v>2</v>
      </c>
      <c r="N53" s="37" t="s">
        <v>584</v>
      </c>
    </row>
    <row r="54" spans="1:14" ht="18.75" x14ac:dyDescent="0.3">
      <c r="A54" s="38">
        <v>35</v>
      </c>
      <c r="B54" s="21">
        <v>109</v>
      </c>
      <c r="C54" s="11" t="s">
        <v>573</v>
      </c>
      <c r="D54" s="11" t="s">
        <v>574</v>
      </c>
      <c r="E54" s="11" t="s">
        <v>824</v>
      </c>
      <c r="F54" s="59">
        <v>37.31</v>
      </c>
      <c r="G54" s="59">
        <f t="shared" si="6"/>
        <v>3.1091666666666669</v>
      </c>
      <c r="H54" s="59"/>
      <c r="I54" s="59">
        <f t="shared" si="7"/>
        <v>3.1091666666666669</v>
      </c>
      <c r="J54" s="59"/>
      <c r="K54" s="59">
        <f t="shared" si="8"/>
        <v>3.1091666666666669</v>
      </c>
      <c r="L54" s="59"/>
      <c r="M54" s="49">
        <v>2</v>
      </c>
      <c r="N54" s="37" t="s">
        <v>584</v>
      </c>
    </row>
    <row r="55" spans="1:14" ht="18.75" x14ac:dyDescent="0.3">
      <c r="A55" s="38">
        <v>36</v>
      </c>
      <c r="B55" s="21">
        <v>109</v>
      </c>
      <c r="C55" s="11" t="s">
        <v>573</v>
      </c>
      <c r="D55" s="11" t="s">
        <v>574</v>
      </c>
      <c r="E55" s="11" t="s">
        <v>842</v>
      </c>
      <c r="F55" s="59">
        <v>33.83</v>
      </c>
      <c r="G55" s="59">
        <f t="shared" si="6"/>
        <v>2.8191666666666664</v>
      </c>
      <c r="H55" s="59"/>
      <c r="I55" s="59">
        <f t="shared" si="7"/>
        <v>2.8191666666666664</v>
      </c>
      <c r="J55" s="59"/>
      <c r="K55" s="59">
        <f t="shared" si="8"/>
        <v>2.8191666666666664</v>
      </c>
      <c r="L55" s="59"/>
      <c r="M55" s="49">
        <v>2</v>
      </c>
      <c r="N55" s="37" t="s">
        <v>584</v>
      </c>
    </row>
    <row r="56" spans="1:14" ht="18.75" x14ac:dyDescent="0.3">
      <c r="A56" s="38">
        <v>37</v>
      </c>
      <c r="B56" s="21">
        <v>140</v>
      </c>
      <c r="C56" s="11" t="s">
        <v>1245</v>
      </c>
      <c r="D56" s="11" t="s">
        <v>1246</v>
      </c>
      <c r="E56" s="11" t="s">
        <v>1247</v>
      </c>
      <c r="F56" s="59">
        <v>6</v>
      </c>
      <c r="G56" s="59">
        <v>6</v>
      </c>
      <c r="H56" s="59"/>
      <c r="I56" s="59"/>
      <c r="J56" s="59"/>
      <c r="K56" s="59"/>
      <c r="L56" s="59"/>
      <c r="M56" s="49">
        <v>6</v>
      </c>
      <c r="N56" s="37" t="s">
        <v>1248</v>
      </c>
    </row>
    <row r="57" spans="1:14" ht="18.75" x14ac:dyDescent="0.3">
      <c r="A57" s="38">
        <v>38</v>
      </c>
      <c r="B57" s="21">
        <v>2977</v>
      </c>
      <c r="C57" s="11" t="s">
        <v>1249</v>
      </c>
      <c r="D57" s="11" t="s">
        <v>581</v>
      </c>
      <c r="E57" s="11" t="s">
        <v>1250</v>
      </c>
      <c r="F57" s="59" t="s">
        <v>644</v>
      </c>
      <c r="G57" s="59"/>
      <c r="H57" s="59"/>
      <c r="I57" s="59"/>
      <c r="J57" s="59"/>
      <c r="K57" s="59"/>
      <c r="L57" s="59"/>
      <c r="M57" s="49"/>
      <c r="N57" s="37" t="s">
        <v>338</v>
      </c>
    </row>
    <row r="58" spans="1:14" ht="18.75" x14ac:dyDescent="0.3">
      <c r="A58" s="38">
        <v>39</v>
      </c>
      <c r="B58" s="21" t="s">
        <v>1253</v>
      </c>
      <c r="C58" s="11" t="s">
        <v>428</v>
      </c>
      <c r="D58" s="11" t="s">
        <v>1254</v>
      </c>
      <c r="E58" s="11" t="s">
        <v>1255</v>
      </c>
      <c r="F58" s="59" t="s">
        <v>644</v>
      </c>
      <c r="G58" s="59"/>
      <c r="H58" s="59"/>
      <c r="I58" s="59"/>
      <c r="J58" s="59"/>
      <c r="K58" s="59"/>
      <c r="L58" s="59"/>
      <c r="M58" s="49"/>
      <c r="N58" s="37" t="s">
        <v>338</v>
      </c>
    </row>
    <row r="59" spans="1:14" ht="18.75" x14ac:dyDescent="0.3">
      <c r="A59" s="38">
        <v>40</v>
      </c>
      <c r="B59" s="21">
        <v>140</v>
      </c>
      <c r="C59" s="11" t="s">
        <v>1276</v>
      </c>
      <c r="D59" s="11" t="s">
        <v>1277</v>
      </c>
      <c r="E59" s="11" t="s">
        <v>1278</v>
      </c>
      <c r="F59" s="59">
        <v>3</v>
      </c>
      <c r="G59" s="59"/>
      <c r="H59" s="59"/>
      <c r="I59" s="59"/>
      <c r="J59" s="59">
        <v>3</v>
      </c>
      <c r="K59" s="59"/>
      <c r="L59" s="59"/>
      <c r="M59" s="49">
        <v>4</v>
      </c>
      <c r="N59" s="37" t="s">
        <v>1225</v>
      </c>
    </row>
    <row r="60" spans="1:14" ht="21" customHeight="1" x14ac:dyDescent="0.3">
      <c r="A60" s="38">
        <v>41</v>
      </c>
      <c r="B60" s="122">
        <v>2637</v>
      </c>
      <c r="C60" s="18" t="s">
        <v>1269</v>
      </c>
      <c r="D60" s="18"/>
      <c r="E60" s="11" t="s">
        <v>1270</v>
      </c>
      <c r="F60" s="53">
        <v>0.23499999999999999</v>
      </c>
      <c r="G60" s="58">
        <v>0.75</v>
      </c>
      <c r="H60" s="184"/>
      <c r="I60" s="58"/>
      <c r="J60" s="184"/>
      <c r="K60" s="58"/>
      <c r="L60" s="184"/>
      <c r="M60" s="75">
        <v>1</v>
      </c>
      <c r="N60" s="207" t="s">
        <v>1271</v>
      </c>
    </row>
    <row r="61" spans="1:14" ht="18.75" x14ac:dyDescent="0.3">
      <c r="A61" s="38">
        <v>42</v>
      </c>
      <c r="B61" s="122">
        <v>600</v>
      </c>
      <c r="C61" s="18" t="s">
        <v>630</v>
      </c>
      <c r="D61" s="18" t="s">
        <v>465</v>
      </c>
      <c r="E61" s="11" t="s">
        <v>113</v>
      </c>
      <c r="F61" s="53">
        <v>25</v>
      </c>
      <c r="G61" s="169"/>
      <c r="H61" s="169">
        <f>F61/4/2</f>
        <v>3.125</v>
      </c>
      <c r="I61" s="169"/>
      <c r="J61" s="169">
        <f>H61</f>
        <v>3.125</v>
      </c>
      <c r="K61" s="169"/>
      <c r="L61" s="169"/>
      <c r="M61" s="21">
        <v>13</v>
      </c>
      <c r="N61" s="90" t="s">
        <v>616</v>
      </c>
    </row>
    <row r="62" spans="1:14" ht="18.75" x14ac:dyDescent="0.3">
      <c r="A62" s="38">
        <v>43</v>
      </c>
      <c r="B62" s="122" t="s">
        <v>698</v>
      </c>
      <c r="C62" s="18" t="s">
        <v>699</v>
      </c>
      <c r="D62" s="18" t="s">
        <v>606</v>
      </c>
      <c r="E62" s="11" t="s">
        <v>700</v>
      </c>
      <c r="F62" s="53">
        <v>3</v>
      </c>
      <c r="G62" s="343"/>
      <c r="H62" s="169">
        <v>0.75</v>
      </c>
      <c r="I62" s="343"/>
      <c r="J62" s="343"/>
      <c r="K62" s="169"/>
      <c r="L62" s="169"/>
      <c r="M62" s="21">
        <v>1</v>
      </c>
      <c r="N62" s="90" t="s">
        <v>29</v>
      </c>
    </row>
    <row r="63" spans="1:14" ht="18.75" x14ac:dyDescent="0.3">
      <c r="A63" s="38">
        <v>44</v>
      </c>
      <c r="B63" s="21">
        <v>24</v>
      </c>
      <c r="C63" s="11" t="s">
        <v>613</v>
      </c>
      <c r="D63" s="11" t="s">
        <v>351</v>
      </c>
      <c r="E63" s="11" t="s">
        <v>196</v>
      </c>
      <c r="F63" s="53">
        <v>24</v>
      </c>
      <c r="G63" s="169"/>
      <c r="H63" s="169">
        <v>3</v>
      </c>
      <c r="I63" s="169"/>
      <c r="J63" s="169">
        <v>3</v>
      </c>
      <c r="K63" s="343"/>
      <c r="L63" s="169"/>
      <c r="M63" s="21">
        <v>4</v>
      </c>
      <c r="N63" s="37" t="s">
        <v>583</v>
      </c>
    </row>
    <row r="64" spans="1:14" ht="18.75" x14ac:dyDescent="0.3">
      <c r="A64" s="38">
        <v>45</v>
      </c>
      <c r="B64" s="21">
        <v>24</v>
      </c>
      <c r="C64" s="11" t="s">
        <v>613</v>
      </c>
      <c r="D64" s="11" t="s">
        <v>188</v>
      </c>
      <c r="E64" s="11" t="s">
        <v>189</v>
      </c>
      <c r="F64" s="53">
        <v>24</v>
      </c>
      <c r="G64" s="169"/>
      <c r="H64" s="169">
        <v>3</v>
      </c>
      <c r="I64" s="169"/>
      <c r="J64" s="169">
        <v>3</v>
      </c>
      <c r="K64" s="343"/>
      <c r="L64" s="169"/>
      <c r="M64" s="21">
        <v>4</v>
      </c>
      <c r="N64" s="37" t="s">
        <v>583</v>
      </c>
    </row>
    <row r="65" spans="1:31" ht="18.75" x14ac:dyDescent="0.3">
      <c r="A65" s="38">
        <v>46</v>
      </c>
      <c r="B65" s="21">
        <v>24</v>
      </c>
      <c r="C65" s="11" t="s">
        <v>613</v>
      </c>
      <c r="D65" s="11" t="s">
        <v>830</v>
      </c>
      <c r="E65" s="11" t="s">
        <v>831</v>
      </c>
      <c r="F65" s="53">
        <v>36</v>
      </c>
      <c r="G65" s="169"/>
      <c r="H65" s="169">
        <v>4.5</v>
      </c>
      <c r="I65" s="169"/>
      <c r="J65" s="169">
        <v>4.5</v>
      </c>
      <c r="K65" s="169"/>
      <c r="L65" s="169"/>
      <c r="M65" s="21">
        <v>6</v>
      </c>
      <c r="N65" s="37" t="s">
        <v>583</v>
      </c>
    </row>
    <row r="66" spans="1:31" ht="18.75" x14ac:dyDescent="0.3">
      <c r="A66" s="38">
        <v>47</v>
      </c>
      <c r="B66" s="21">
        <v>24</v>
      </c>
      <c r="C66" s="11" t="s">
        <v>613</v>
      </c>
      <c r="D66" s="11" t="s">
        <v>832</v>
      </c>
      <c r="E66" s="11" t="s">
        <v>833</v>
      </c>
      <c r="F66" s="53">
        <v>36</v>
      </c>
      <c r="G66" s="169"/>
      <c r="H66" s="169">
        <v>4.5</v>
      </c>
      <c r="I66" s="169"/>
      <c r="J66" s="169">
        <v>4.5</v>
      </c>
      <c r="K66" s="169"/>
      <c r="L66" s="169"/>
      <c r="M66" s="21">
        <v>6</v>
      </c>
      <c r="N66" s="37" t="s">
        <v>583</v>
      </c>
    </row>
    <row r="67" spans="1:31" ht="18.75" x14ac:dyDescent="0.3">
      <c r="A67" s="38">
        <v>48</v>
      </c>
      <c r="B67" s="49">
        <v>57</v>
      </c>
      <c r="C67" s="11" t="s">
        <v>1201</v>
      </c>
      <c r="D67" s="11" t="s">
        <v>1202</v>
      </c>
      <c r="E67" s="11" t="s">
        <v>40</v>
      </c>
      <c r="F67" s="59">
        <v>18</v>
      </c>
      <c r="G67" s="289"/>
      <c r="H67" s="315"/>
      <c r="I67" s="289"/>
      <c r="J67" s="289"/>
      <c r="K67" s="289"/>
      <c r="L67" s="289">
        <f>F67/4</f>
        <v>4.5</v>
      </c>
      <c r="M67" s="49">
        <v>3</v>
      </c>
      <c r="N67" s="37" t="s">
        <v>583</v>
      </c>
    </row>
    <row r="68" spans="1:31" s="313" customFormat="1" ht="18.75" x14ac:dyDescent="0.3">
      <c r="A68" s="38">
        <v>49</v>
      </c>
      <c r="B68" s="286">
        <v>2024</v>
      </c>
      <c r="C68" s="103" t="s">
        <v>458</v>
      </c>
      <c r="D68" s="103" t="s">
        <v>789</v>
      </c>
      <c r="E68" s="103" t="s">
        <v>459</v>
      </c>
      <c r="F68" s="288">
        <v>4.6070000000000002</v>
      </c>
      <c r="G68" s="288"/>
      <c r="H68" s="288"/>
      <c r="I68" s="288"/>
      <c r="J68" s="288">
        <f>F68/4</f>
        <v>1.1517500000000001</v>
      </c>
      <c r="K68" s="288"/>
      <c r="L68" s="288"/>
      <c r="M68" s="289">
        <v>2</v>
      </c>
      <c r="N68" s="332" t="s">
        <v>616</v>
      </c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</row>
    <row r="69" spans="1:31" ht="18.75" x14ac:dyDescent="0.3">
      <c r="A69" s="522">
        <v>50</v>
      </c>
      <c r="B69" s="507">
        <v>98</v>
      </c>
      <c r="C69" s="640" t="s">
        <v>681</v>
      </c>
      <c r="D69" s="640" t="s">
        <v>129</v>
      </c>
      <c r="E69" s="42" t="s">
        <v>130</v>
      </c>
      <c r="F69" s="194"/>
      <c r="G69" s="194"/>
      <c r="H69" s="641" t="s">
        <v>644</v>
      </c>
      <c r="I69" s="194"/>
      <c r="J69" s="194"/>
      <c r="K69" s="194"/>
      <c r="L69" s="194"/>
      <c r="M69" s="194"/>
      <c r="N69" s="40"/>
      <c r="O69" s="447"/>
    </row>
    <row r="70" spans="1:31" ht="18.75" x14ac:dyDescent="0.3">
      <c r="A70" s="523"/>
      <c r="B70" s="487"/>
      <c r="C70" s="640"/>
      <c r="D70" s="640"/>
      <c r="E70" s="42" t="s">
        <v>131</v>
      </c>
      <c r="F70" s="194"/>
      <c r="G70" s="194"/>
      <c r="H70" s="642"/>
      <c r="I70" s="194"/>
      <c r="J70" s="194"/>
      <c r="K70" s="194"/>
      <c r="L70" s="194"/>
      <c r="M70" s="194"/>
      <c r="N70" s="40"/>
      <c r="O70" s="447"/>
    </row>
    <row r="71" spans="1:31" ht="18.75" x14ac:dyDescent="0.3">
      <c r="A71" s="523"/>
      <c r="B71" s="487"/>
      <c r="C71" s="640"/>
      <c r="D71" s="640"/>
      <c r="E71" s="42" t="s">
        <v>132</v>
      </c>
      <c r="F71" s="194"/>
      <c r="G71" s="194"/>
      <c r="H71" s="642"/>
      <c r="I71" s="194"/>
      <c r="J71" s="194"/>
      <c r="K71" s="194"/>
      <c r="L71" s="194"/>
      <c r="M71" s="194"/>
      <c r="N71" s="40"/>
      <c r="O71" s="447"/>
    </row>
    <row r="72" spans="1:31" ht="18.75" x14ac:dyDescent="0.3">
      <c r="A72" s="524"/>
      <c r="B72" s="488"/>
      <c r="C72" s="640"/>
      <c r="D72" s="640"/>
      <c r="E72" s="42" t="s">
        <v>133</v>
      </c>
      <c r="F72" s="194"/>
      <c r="G72" s="194"/>
      <c r="H72" s="643"/>
      <c r="I72" s="194"/>
      <c r="J72" s="194"/>
      <c r="K72" s="194"/>
      <c r="L72" s="194"/>
      <c r="M72" s="194"/>
      <c r="N72" s="40"/>
      <c r="O72" s="447"/>
    </row>
    <row r="73" spans="1:31" ht="18.75" x14ac:dyDescent="0.3">
      <c r="A73" s="103"/>
      <c r="B73" s="103"/>
      <c r="C73" s="314" t="s">
        <v>586</v>
      </c>
      <c r="D73" s="314"/>
      <c r="E73" s="314"/>
      <c r="F73" s="349">
        <f>SUM(F12:F72)</f>
        <v>1557.0889999999999</v>
      </c>
      <c r="G73" s="349">
        <f t="shared" ref="G73:M73" si="9">SUM(G12:G72)</f>
        <v>55.477916666666665</v>
      </c>
      <c r="H73" s="349">
        <f t="shared" si="9"/>
        <v>85.314666666666668</v>
      </c>
      <c r="I73" s="349">
        <f t="shared" si="9"/>
        <v>48.727916666666665</v>
      </c>
      <c r="J73" s="349">
        <f t="shared" si="9"/>
        <v>89.942416666666674</v>
      </c>
      <c r="K73" s="349">
        <f t="shared" si="9"/>
        <v>48.727916666666665</v>
      </c>
      <c r="L73" s="349">
        <f t="shared" si="9"/>
        <v>70.939666666666668</v>
      </c>
      <c r="M73" s="350">
        <f t="shared" si="9"/>
        <v>133</v>
      </c>
      <c r="N73" s="108"/>
    </row>
    <row r="74" spans="1:31" ht="18.75" x14ac:dyDescent="0.3">
      <c r="A74" s="3"/>
      <c r="B74" s="91" t="s">
        <v>587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30"/>
    </row>
    <row r="75" spans="1:31" ht="18.75" x14ac:dyDescent="0.3">
      <c r="A75" s="535" t="s">
        <v>588</v>
      </c>
      <c r="B75" s="535"/>
      <c r="C75" s="535"/>
      <c r="D75" s="3"/>
      <c r="E75" s="3"/>
      <c r="F75" s="3"/>
      <c r="G75" s="3"/>
      <c r="H75" s="3"/>
      <c r="I75" s="3"/>
      <c r="J75" s="3"/>
      <c r="K75" s="3"/>
      <c r="L75" s="3"/>
      <c r="M75" s="3"/>
      <c r="N75" s="130"/>
    </row>
    <row r="76" spans="1:31" ht="18.75" x14ac:dyDescent="0.3">
      <c r="A76" s="535" t="s">
        <v>589</v>
      </c>
      <c r="B76" s="535"/>
      <c r="C76" s="535"/>
      <c r="D76" s="3"/>
      <c r="E76" s="3"/>
      <c r="F76" s="3"/>
      <c r="G76" s="3"/>
      <c r="H76" s="3"/>
      <c r="I76" s="3"/>
      <c r="J76" s="3"/>
      <c r="K76" s="3"/>
      <c r="L76" s="3"/>
      <c r="M76" s="3"/>
      <c r="N76" s="130"/>
    </row>
    <row r="77" spans="1:31" ht="18.75" x14ac:dyDescent="0.3">
      <c r="A77" s="535" t="s">
        <v>590</v>
      </c>
      <c r="B77" s="535"/>
      <c r="C77" s="535"/>
      <c r="D77" s="3"/>
      <c r="E77" s="3"/>
      <c r="F77" s="3"/>
      <c r="G77" s="3"/>
      <c r="H77" s="3"/>
      <c r="I77" s="3"/>
      <c r="J77" s="3"/>
      <c r="K77" s="3"/>
      <c r="L77" s="3"/>
      <c r="M77" s="3"/>
      <c r="N77" s="130"/>
    </row>
    <row r="78" spans="1:31" ht="18.75" x14ac:dyDescent="0.3">
      <c r="A78" s="141"/>
      <c r="B78" s="141"/>
      <c r="C78" s="141"/>
      <c r="D78" s="3"/>
      <c r="E78" s="3"/>
      <c r="F78" s="3"/>
      <c r="G78" s="3"/>
      <c r="H78" s="3"/>
      <c r="I78" s="3"/>
      <c r="J78" s="3"/>
      <c r="K78" s="3"/>
      <c r="L78" s="3"/>
      <c r="M78" s="3"/>
      <c r="N78" s="130"/>
    </row>
    <row r="79" spans="1:31" ht="18.75" x14ac:dyDescent="0.3">
      <c r="A79" s="535" t="s">
        <v>445</v>
      </c>
      <c r="B79" s="535"/>
      <c r="C79" s="535"/>
      <c r="D79" s="3"/>
      <c r="E79" s="3"/>
      <c r="F79" s="3"/>
      <c r="G79" s="3"/>
      <c r="H79" s="3"/>
      <c r="I79" s="3"/>
      <c r="J79" s="3"/>
      <c r="K79" s="3"/>
      <c r="L79" s="3"/>
      <c r="M79" s="3"/>
      <c r="N79" s="130"/>
    </row>
    <row r="80" spans="1:31" ht="18.75" x14ac:dyDescent="0.3">
      <c r="A80" s="3"/>
      <c r="B80" s="3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130"/>
    </row>
    <row r="81" spans="1:14" ht="18.75" x14ac:dyDescent="0.3">
      <c r="A81" s="3"/>
      <c r="B81" s="91" t="s">
        <v>591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130"/>
    </row>
    <row r="82" spans="1:14" ht="18.75" x14ac:dyDescent="0.3">
      <c r="A82" s="3"/>
      <c r="B82" s="39" t="s">
        <v>592</v>
      </c>
      <c r="C82" s="3"/>
      <c r="D82" s="3"/>
      <c r="E82" s="3" t="s">
        <v>593</v>
      </c>
      <c r="F82" s="3"/>
      <c r="G82" s="520" t="s">
        <v>594</v>
      </c>
      <c r="H82" s="520"/>
      <c r="I82" s="520"/>
      <c r="J82" s="3"/>
      <c r="K82" s="3"/>
      <c r="L82" s="3"/>
      <c r="M82" s="3"/>
      <c r="N82" s="130"/>
    </row>
    <row r="83" spans="1:14" ht="18.75" x14ac:dyDescent="0.3">
      <c r="A83" s="3"/>
      <c r="B83" s="3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130"/>
    </row>
    <row r="84" spans="1:14" ht="18.75" x14ac:dyDescent="0.3">
      <c r="A84" s="3"/>
      <c r="B84" s="39" t="s">
        <v>595</v>
      </c>
      <c r="C84" s="3"/>
      <c r="D84" s="3"/>
      <c r="E84" s="3" t="s">
        <v>593</v>
      </c>
      <c r="F84" s="3"/>
      <c r="G84" s="520" t="s">
        <v>432</v>
      </c>
      <c r="H84" s="520"/>
      <c r="I84" s="520"/>
      <c r="J84" s="520"/>
      <c r="K84" s="3"/>
      <c r="L84" s="3"/>
      <c r="M84" s="3"/>
      <c r="N84" s="130"/>
    </row>
    <row r="85" spans="1:14" ht="18.75" x14ac:dyDescent="0.3">
      <c r="A85" s="3"/>
      <c r="B85" s="3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130"/>
    </row>
    <row r="86" spans="1:14" ht="18.75" x14ac:dyDescent="0.3">
      <c r="A86" s="3"/>
      <c r="B86" s="39" t="s">
        <v>596</v>
      </c>
      <c r="C86" s="3"/>
      <c r="D86" s="3"/>
      <c r="E86" s="3" t="s">
        <v>593</v>
      </c>
      <c r="F86" s="3"/>
      <c r="G86" s="520" t="s">
        <v>597</v>
      </c>
      <c r="H86" s="520"/>
      <c r="I86" s="520"/>
      <c r="J86" s="520"/>
      <c r="K86" s="3"/>
      <c r="L86" s="3"/>
      <c r="M86" s="3"/>
      <c r="N86" s="130"/>
    </row>
    <row r="87" spans="1:14" ht="18.75" x14ac:dyDescent="0.3">
      <c r="A87" s="3"/>
      <c r="B87" s="3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130"/>
    </row>
    <row r="88" spans="1:14" ht="18.75" x14ac:dyDescent="0.3">
      <c r="A88" s="3"/>
      <c r="B88" s="39" t="s">
        <v>17</v>
      </c>
      <c r="C88" s="3"/>
      <c r="D88" s="3"/>
      <c r="E88" s="648" t="s">
        <v>1357</v>
      </c>
      <c r="F88" s="648"/>
      <c r="G88" s="520" t="s">
        <v>448</v>
      </c>
      <c r="H88" s="520"/>
      <c r="I88" s="520"/>
      <c r="J88" s="520"/>
      <c r="K88" s="3"/>
      <c r="L88" s="3"/>
      <c r="M88" s="3"/>
      <c r="N88" s="130"/>
    </row>
    <row r="89" spans="1:14" ht="18.75" x14ac:dyDescent="0.3">
      <c r="A89" s="8"/>
      <c r="B89" s="39"/>
      <c r="C89" s="3"/>
      <c r="D89" s="3"/>
      <c r="E89" s="3"/>
      <c r="F89" s="3"/>
      <c r="G89" s="3"/>
      <c r="H89" s="3"/>
      <c r="I89" s="3"/>
      <c r="J89" s="8"/>
      <c r="K89" s="8"/>
      <c r="L89" s="8"/>
      <c r="M89" s="8"/>
      <c r="N89" s="185"/>
    </row>
    <row r="90" spans="1:14" ht="18.75" x14ac:dyDescent="0.3">
      <c r="A90" s="8"/>
      <c r="B90" s="39" t="s">
        <v>598</v>
      </c>
      <c r="C90" s="3"/>
      <c r="D90" s="3"/>
      <c r="E90" s="648" t="s">
        <v>1357</v>
      </c>
      <c r="F90" s="648"/>
      <c r="G90" s="520" t="s">
        <v>1356</v>
      </c>
      <c r="H90" s="520"/>
      <c r="I90" s="520"/>
      <c r="J90" s="520"/>
      <c r="K90" s="8"/>
      <c r="L90" s="8"/>
      <c r="M90" s="8"/>
      <c r="N90" s="185"/>
    </row>
    <row r="91" spans="1:14" ht="18.75" x14ac:dyDescent="0.3">
      <c r="A91" s="8"/>
      <c r="B91" s="39"/>
      <c r="C91" s="3"/>
      <c r="D91" s="3"/>
      <c r="E91" s="648" t="s">
        <v>599</v>
      </c>
      <c r="F91" s="648"/>
      <c r="G91" s="3" t="s">
        <v>600</v>
      </c>
      <c r="H91" s="3"/>
      <c r="I91" s="3"/>
      <c r="J91" s="8"/>
      <c r="K91" s="8"/>
      <c r="L91" s="8"/>
      <c r="M91" s="8"/>
      <c r="N91" s="185"/>
    </row>
    <row r="92" spans="1:14" ht="15.75" x14ac:dyDescent="0.25">
      <c r="B92" s="120"/>
      <c r="C92" s="1"/>
      <c r="D92" s="1"/>
      <c r="E92" s="1"/>
      <c r="F92" s="1"/>
      <c r="G92" s="1"/>
      <c r="H92" s="1"/>
      <c r="I92" s="1"/>
    </row>
  </sheetData>
  <mergeCells count="64">
    <mergeCell ref="L1:N1"/>
    <mergeCell ref="L2:N2"/>
    <mergeCell ref="A8:N8"/>
    <mergeCell ref="L3:N3"/>
    <mergeCell ref="L4:N4"/>
    <mergeCell ref="A9:N9"/>
    <mergeCell ref="L5:N5"/>
    <mergeCell ref="A3:C3"/>
    <mergeCell ref="G10:L10"/>
    <mergeCell ref="G82:I82"/>
    <mergeCell ref="G84:J84"/>
    <mergeCell ref="K32:K33"/>
    <mergeCell ref="L32:L33"/>
    <mergeCell ref="A32:A33"/>
    <mergeCell ref="A30:A31"/>
    <mergeCell ref="E10:E11"/>
    <mergeCell ref="H15:H21"/>
    <mergeCell ref="I15:I21"/>
    <mergeCell ref="L30:L31"/>
    <mergeCell ref="N30:N31"/>
    <mergeCell ref="K30:K31"/>
    <mergeCell ref="M30:M31"/>
    <mergeCell ref="L15:L21"/>
    <mergeCell ref="M15:M21"/>
    <mergeCell ref="N15:N21"/>
    <mergeCell ref="E91:F91"/>
    <mergeCell ref="A1:C1"/>
    <mergeCell ref="A2:C2"/>
    <mergeCell ref="A4:C4"/>
    <mergeCell ref="M32:M33"/>
    <mergeCell ref="G15:G21"/>
    <mergeCell ref="G90:J90"/>
    <mergeCell ref="H32:H33"/>
    <mergeCell ref="G32:G33"/>
    <mergeCell ref="I32:I33"/>
    <mergeCell ref="G86:J86"/>
    <mergeCell ref="G88:J88"/>
    <mergeCell ref="E88:F88"/>
    <mergeCell ref="E90:F90"/>
    <mergeCell ref="A10:A11"/>
    <mergeCell ref="B10:B11"/>
    <mergeCell ref="C10:C11"/>
    <mergeCell ref="D10:D11"/>
    <mergeCell ref="F10:F11"/>
    <mergeCell ref="I30:I31"/>
    <mergeCell ref="A75:C75"/>
    <mergeCell ref="A76:C76"/>
    <mergeCell ref="A77:C77"/>
    <mergeCell ref="A79:C79"/>
    <mergeCell ref="M10:M11"/>
    <mergeCell ref="N10:N11"/>
    <mergeCell ref="G30:G31"/>
    <mergeCell ref="H30:H31"/>
    <mergeCell ref="N32:N33"/>
    <mergeCell ref="K15:K21"/>
    <mergeCell ref="J30:J31"/>
    <mergeCell ref="J15:J21"/>
    <mergeCell ref="A15:A21"/>
    <mergeCell ref="B69:B72"/>
    <mergeCell ref="D69:D72"/>
    <mergeCell ref="C69:C72"/>
    <mergeCell ref="A69:A72"/>
    <mergeCell ref="H69:H72"/>
    <mergeCell ref="J32:J33"/>
  </mergeCells>
  <phoneticPr fontId="12" type="noConversion"/>
  <pageMargins left="0" right="0" top="0" bottom="0" header="0" footer="0"/>
  <pageSetup paperSize="9" scale="28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87"/>
  <sheetViews>
    <sheetView view="pageBreakPreview" zoomScale="80" zoomScaleNormal="100" zoomScaleSheetLayoutView="80" workbookViewId="0">
      <selection activeCell="A68" sqref="A68:IV68"/>
    </sheetView>
  </sheetViews>
  <sheetFormatPr defaultRowHeight="15" x14ac:dyDescent="0.25"/>
  <cols>
    <col min="1" max="1" width="5.28515625" style="80" customWidth="1"/>
    <col min="2" max="2" width="8.28515625" style="198" customWidth="1"/>
    <col min="3" max="3" width="23.5703125" style="128" customWidth="1"/>
    <col min="4" max="4" width="20.28515625" style="128" customWidth="1"/>
    <col min="5" max="5" width="29.7109375" style="128" customWidth="1"/>
    <col min="6" max="6" width="10.7109375" style="198" customWidth="1"/>
    <col min="7" max="12" width="8.28515625" style="80" customWidth="1"/>
    <col min="13" max="13" width="11" style="80" customWidth="1"/>
    <col min="14" max="14" width="19.140625" style="129" customWidth="1"/>
  </cols>
  <sheetData>
    <row r="1" spans="1:15" ht="18" customHeight="1" x14ac:dyDescent="0.3">
      <c r="A1" s="480" t="s">
        <v>558</v>
      </c>
      <c r="B1" s="480"/>
      <c r="C1" s="480"/>
      <c r="D1" s="191"/>
      <c r="E1" s="191"/>
      <c r="F1" s="195"/>
      <c r="G1" s="112"/>
      <c r="H1" s="112"/>
      <c r="I1" s="112"/>
      <c r="J1" s="112"/>
      <c r="K1" s="480" t="s">
        <v>559</v>
      </c>
      <c r="L1" s="480"/>
      <c r="M1" s="480"/>
      <c r="N1" s="480"/>
      <c r="O1" s="15"/>
    </row>
    <row r="2" spans="1:15" ht="18" customHeight="1" x14ac:dyDescent="0.3">
      <c r="A2" s="657" t="s">
        <v>1352</v>
      </c>
      <c r="B2" s="657"/>
      <c r="C2" s="657"/>
      <c r="D2" s="191"/>
      <c r="E2" s="191"/>
      <c r="F2" s="195"/>
      <c r="G2" s="112"/>
      <c r="H2" s="112"/>
      <c r="I2" s="112"/>
      <c r="J2" s="112"/>
      <c r="K2" s="480" t="s">
        <v>430</v>
      </c>
      <c r="L2" s="480"/>
      <c r="M2" s="480"/>
      <c r="N2" s="480"/>
      <c r="O2" s="15"/>
    </row>
    <row r="3" spans="1:15" ht="18" customHeight="1" x14ac:dyDescent="0.3">
      <c r="A3" s="658" t="s">
        <v>1353</v>
      </c>
      <c r="B3" s="658"/>
      <c r="C3" s="658"/>
      <c r="D3" s="658"/>
      <c r="E3" s="191"/>
      <c r="F3" s="195"/>
      <c r="G3" s="112"/>
      <c r="H3" s="112"/>
      <c r="I3" s="112"/>
      <c r="J3" s="112"/>
      <c r="K3" s="480" t="s">
        <v>560</v>
      </c>
      <c r="L3" s="480"/>
      <c r="M3" s="480"/>
      <c r="N3" s="480"/>
      <c r="O3" s="15"/>
    </row>
    <row r="4" spans="1:15" ht="18" customHeight="1" x14ac:dyDescent="0.3">
      <c r="A4" s="191" t="s">
        <v>1316</v>
      </c>
      <c r="B4" s="191"/>
      <c r="C4" s="191"/>
      <c r="D4" s="191"/>
      <c r="E4" s="191"/>
      <c r="F4" s="195"/>
      <c r="G4" s="112"/>
      <c r="H4" s="112"/>
      <c r="I4" s="112"/>
      <c r="J4" s="112"/>
      <c r="K4" s="480" t="s">
        <v>553</v>
      </c>
      <c r="L4" s="480"/>
      <c r="M4" s="480"/>
      <c r="N4" s="480"/>
      <c r="O4" s="15"/>
    </row>
    <row r="5" spans="1:15" ht="18" customHeight="1" x14ac:dyDescent="0.3">
      <c r="A5" s="102" t="s">
        <v>1350</v>
      </c>
      <c r="B5" s="102"/>
      <c r="C5" s="102"/>
      <c r="D5" s="102"/>
      <c r="E5" s="191"/>
      <c r="F5" s="195"/>
      <c r="G5" s="112"/>
      <c r="H5" s="112"/>
      <c r="I5" s="112"/>
      <c r="J5" s="112"/>
      <c r="K5" s="480" t="s">
        <v>1351</v>
      </c>
      <c r="L5" s="480"/>
      <c r="M5" s="480"/>
      <c r="N5" s="480"/>
      <c r="O5" s="15"/>
    </row>
    <row r="6" spans="1:15" ht="18.75" x14ac:dyDescent="0.25">
      <c r="A6" s="112"/>
      <c r="B6" s="195"/>
      <c r="C6" s="191"/>
      <c r="D6" s="191"/>
      <c r="E6" s="191"/>
      <c r="F6" s="195"/>
      <c r="G6" s="112"/>
      <c r="H6" s="112"/>
      <c r="I6" s="112"/>
      <c r="J6" s="112"/>
      <c r="K6" s="112"/>
      <c r="L6" s="112"/>
      <c r="M6" s="112"/>
      <c r="N6" s="187"/>
      <c r="O6" s="15"/>
    </row>
    <row r="7" spans="1:15" ht="18.75" x14ac:dyDescent="0.3">
      <c r="A7" s="551" t="s">
        <v>352</v>
      </c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  <c r="O7" s="15"/>
    </row>
    <row r="8" spans="1:15" ht="18.75" x14ac:dyDescent="0.3">
      <c r="A8" s="551" t="s">
        <v>1339</v>
      </c>
      <c r="B8" s="551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  <c r="O8" s="15"/>
    </row>
    <row r="9" spans="1:15" s="144" customFormat="1" ht="59.25" customHeight="1" x14ac:dyDescent="0.25">
      <c r="A9" s="48" t="s">
        <v>563</v>
      </c>
      <c r="B9" s="48" t="s">
        <v>342</v>
      </c>
      <c r="C9" s="48" t="s">
        <v>348</v>
      </c>
      <c r="D9" s="48" t="s">
        <v>344</v>
      </c>
      <c r="E9" s="48" t="s">
        <v>564</v>
      </c>
      <c r="F9" s="48" t="s">
        <v>345</v>
      </c>
      <c r="G9" s="552" t="s">
        <v>401</v>
      </c>
      <c r="H9" s="552"/>
      <c r="I9" s="552"/>
      <c r="J9" s="552"/>
      <c r="K9" s="552"/>
      <c r="L9" s="552"/>
      <c r="M9" s="48" t="s">
        <v>602</v>
      </c>
      <c r="N9" s="48" t="s">
        <v>566</v>
      </c>
      <c r="O9" s="199"/>
    </row>
    <row r="10" spans="1:15" ht="18.75" x14ac:dyDescent="0.25">
      <c r="A10" s="78"/>
      <c r="B10" s="188"/>
      <c r="C10" s="168"/>
      <c r="D10" s="168"/>
      <c r="E10" s="168"/>
      <c r="F10" s="188"/>
      <c r="G10" s="78" t="s">
        <v>567</v>
      </c>
      <c r="H10" s="78" t="s">
        <v>568</v>
      </c>
      <c r="I10" s="78" t="s">
        <v>569</v>
      </c>
      <c r="J10" s="78" t="s">
        <v>570</v>
      </c>
      <c r="K10" s="78" t="s">
        <v>571</v>
      </c>
      <c r="L10" s="78" t="s">
        <v>572</v>
      </c>
      <c r="M10" s="78"/>
      <c r="N10" s="193"/>
      <c r="O10" s="15"/>
    </row>
    <row r="11" spans="1:15" ht="18.75" x14ac:dyDescent="0.25">
      <c r="A11" s="65">
        <v>1</v>
      </c>
      <c r="B11" s="17">
        <v>109</v>
      </c>
      <c r="C11" s="18" t="s">
        <v>573</v>
      </c>
      <c r="D11" s="18" t="s">
        <v>574</v>
      </c>
      <c r="E11" s="18" t="s">
        <v>55</v>
      </c>
      <c r="F11" s="35">
        <v>38.17</v>
      </c>
      <c r="G11" s="59">
        <f>$F11/4/3</f>
        <v>3.1808333333333336</v>
      </c>
      <c r="H11" s="59"/>
      <c r="I11" s="59">
        <f>$F11/4/3</f>
        <v>3.1808333333333336</v>
      </c>
      <c r="J11" s="59"/>
      <c r="K11" s="59">
        <f>$F11/4/3</f>
        <v>3.1808333333333336</v>
      </c>
      <c r="L11" s="59"/>
      <c r="M11" s="49">
        <v>2</v>
      </c>
      <c r="N11" s="34" t="s">
        <v>584</v>
      </c>
      <c r="O11" s="15"/>
    </row>
    <row r="12" spans="1:15" ht="18.75" x14ac:dyDescent="0.25">
      <c r="A12" s="65">
        <v>2</v>
      </c>
      <c r="B12" s="17">
        <v>109</v>
      </c>
      <c r="C12" s="18" t="s">
        <v>573</v>
      </c>
      <c r="D12" s="18" t="s">
        <v>574</v>
      </c>
      <c r="E12" s="18" t="s">
        <v>56</v>
      </c>
      <c r="F12" s="35">
        <v>31.34</v>
      </c>
      <c r="G12" s="59">
        <f>$F12/4/3</f>
        <v>2.6116666666666668</v>
      </c>
      <c r="H12" s="59"/>
      <c r="I12" s="59">
        <f>$F12/4/3</f>
        <v>2.6116666666666668</v>
      </c>
      <c r="J12" s="59"/>
      <c r="K12" s="59">
        <f>$F12/4/3</f>
        <v>2.6116666666666668</v>
      </c>
      <c r="L12" s="59"/>
      <c r="M12" s="49">
        <v>2</v>
      </c>
      <c r="N12" s="34" t="s">
        <v>584</v>
      </c>
      <c r="O12" s="15"/>
    </row>
    <row r="13" spans="1:15" ht="18.75" x14ac:dyDescent="0.25">
      <c r="A13" s="65">
        <v>3</v>
      </c>
      <c r="B13" s="17">
        <v>109</v>
      </c>
      <c r="C13" s="18" t="s">
        <v>573</v>
      </c>
      <c r="D13" s="18" t="s">
        <v>574</v>
      </c>
      <c r="E13" s="18" t="s">
        <v>57</v>
      </c>
      <c r="F13" s="35">
        <v>47.97</v>
      </c>
      <c r="G13" s="59">
        <f>$F13/4/3</f>
        <v>3.9975000000000001</v>
      </c>
      <c r="H13" s="59"/>
      <c r="I13" s="59">
        <f>$F13/4/3</f>
        <v>3.9975000000000001</v>
      </c>
      <c r="J13" s="59"/>
      <c r="K13" s="59">
        <f>$F13/4/3</f>
        <v>3.9975000000000001</v>
      </c>
      <c r="L13" s="59"/>
      <c r="M13" s="49">
        <v>3</v>
      </c>
      <c r="N13" s="34" t="s">
        <v>584</v>
      </c>
      <c r="O13" s="15"/>
    </row>
    <row r="14" spans="1:15" ht="18.75" x14ac:dyDescent="0.25">
      <c r="A14" s="65">
        <v>4</v>
      </c>
      <c r="B14" s="17">
        <v>109</v>
      </c>
      <c r="C14" s="18" t="s">
        <v>573</v>
      </c>
      <c r="D14" s="18" t="s">
        <v>574</v>
      </c>
      <c r="E14" s="18" t="s">
        <v>61</v>
      </c>
      <c r="F14" s="35">
        <v>40.630000000000003</v>
      </c>
      <c r="G14" s="59"/>
      <c r="H14" s="59">
        <f>$F14/4/3</f>
        <v>3.3858333333333337</v>
      </c>
      <c r="I14" s="59"/>
      <c r="J14" s="59">
        <f>$F14/4/3</f>
        <v>3.3858333333333337</v>
      </c>
      <c r="K14" s="59"/>
      <c r="L14" s="59">
        <f>$F14/4/3</f>
        <v>3.3858333333333337</v>
      </c>
      <c r="M14" s="49">
        <v>2</v>
      </c>
      <c r="N14" s="34" t="s">
        <v>584</v>
      </c>
      <c r="O14" s="15"/>
    </row>
    <row r="15" spans="1:15" ht="18.75" x14ac:dyDescent="0.25">
      <c r="A15" s="65">
        <v>5</v>
      </c>
      <c r="B15" s="17">
        <v>109</v>
      </c>
      <c r="C15" s="18" t="s">
        <v>573</v>
      </c>
      <c r="D15" s="18" t="s">
        <v>574</v>
      </c>
      <c r="E15" s="18" t="s">
        <v>62</v>
      </c>
      <c r="F15" s="35">
        <v>62.43</v>
      </c>
      <c r="G15" s="59"/>
      <c r="H15" s="59">
        <f>$F15/4/3</f>
        <v>5.2024999999999997</v>
      </c>
      <c r="I15" s="59"/>
      <c r="J15" s="59">
        <f>$F15/4/3</f>
        <v>5.2024999999999997</v>
      </c>
      <c r="K15" s="59"/>
      <c r="L15" s="59">
        <f>$F15/4/3</f>
        <v>5.2024999999999997</v>
      </c>
      <c r="M15" s="49">
        <v>3</v>
      </c>
      <c r="N15" s="34" t="s">
        <v>584</v>
      </c>
      <c r="O15" s="15"/>
    </row>
    <row r="16" spans="1:15" ht="18.75" x14ac:dyDescent="0.25">
      <c r="A16" s="65">
        <v>6</v>
      </c>
      <c r="B16" s="17">
        <v>109</v>
      </c>
      <c r="C16" s="18" t="s">
        <v>573</v>
      </c>
      <c r="D16" s="18" t="s">
        <v>574</v>
      </c>
      <c r="E16" s="18" t="s">
        <v>63</v>
      </c>
      <c r="F16" s="35">
        <v>31.95</v>
      </c>
      <c r="G16" s="59"/>
      <c r="H16" s="59">
        <f>$F16/4/3</f>
        <v>2.6625000000000001</v>
      </c>
      <c r="I16" s="59"/>
      <c r="J16" s="59">
        <f>$F16/4/3</f>
        <v>2.6625000000000001</v>
      </c>
      <c r="K16" s="59"/>
      <c r="L16" s="59">
        <f>$F16/4/3</f>
        <v>2.6625000000000001</v>
      </c>
      <c r="M16" s="49">
        <v>2</v>
      </c>
      <c r="N16" s="34" t="s">
        <v>584</v>
      </c>
      <c r="O16" s="15"/>
    </row>
    <row r="17" spans="1:15" ht="18.75" x14ac:dyDescent="0.25">
      <c r="A17" s="65">
        <v>7</v>
      </c>
      <c r="B17" s="17">
        <v>109</v>
      </c>
      <c r="C17" s="18" t="s">
        <v>573</v>
      </c>
      <c r="D17" s="18" t="s">
        <v>574</v>
      </c>
      <c r="E17" s="18" t="s">
        <v>402</v>
      </c>
      <c r="F17" s="35">
        <v>24.21</v>
      </c>
      <c r="G17" s="59"/>
      <c r="H17" s="59">
        <f>$F17/4/3</f>
        <v>2.0175000000000001</v>
      </c>
      <c r="I17" s="59"/>
      <c r="J17" s="59">
        <f>$F17/4/3</f>
        <v>2.0175000000000001</v>
      </c>
      <c r="K17" s="59"/>
      <c r="L17" s="59">
        <f>$F17/4/3</f>
        <v>2.0175000000000001</v>
      </c>
      <c r="M17" s="49">
        <v>1</v>
      </c>
      <c r="N17" s="34" t="s">
        <v>584</v>
      </c>
      <c r="O17" s="15"/>
    </row>
    <row r="18" spans="1:15" ht="18.75" x14ac:dyDescent="0.25">
      <c r="A18" s="65">
        <v>8</v>
      </c>
      <c r="B18" s="17">
        <v>109</v>
      </c>
      <c r="C18" s="18" t="s">
        <v>573</v>
      </c>
      <c r="D18" s="18" t="s">
        <v>574</v>
      </c>
      <c r="E18" s="18" t="s">
        <v>403</v>
      </c>
      <c r="F18" s="35">
        <v>43.14</v>
      </c>
      <c r="G18" s="59"/>
      <c r="H18" s="59">
        <f>$F18/4/3</f>
        <v>3.5950000000000002</v>
      </c>
      <c r="I18" s="59"/>
      <c r="J18" s="59">
        <f>$F18/4/3</f>
        <v>3.5950000000000002</v>
      </c>
      <c r="K18" s="59"/>
      <c r="L18" s="59">
        <f>$F18/4/3</f>
        <v>3.5950000000000002</v>
      </c>
      <c r="M18" s="49">
        <v>2</v>
      </c>
      <c r="N18" s="34" t="s">
        <v>584</v>
      </c>
      <c r="O18" s="15"/>
    </row>
    <row r="19" spans="1:15" ht="18.75" x14ac:dyDescent="0.25">
      <c r="A19" s="65">
        <v>9</v>
      </c>
      <c r="B19" s="44">
        <v>2655</v>
      </c>
      <c r="C19" s="42" t="s">
        <v>64</v>
      </c>
      <c r="D19" s="42" t="s">
        <v>65</v>
      </c>
      <c r="E19" s="42" t="s">
        <v>66</v>
      </c>
      <c r="F19" s="43">
        <v>7.7169999999999996</v>
      </c>
      <c r="G19" s="194"/>
      <c r="H19" s="59">
        <v>1.93</v>
      </c>
      <c r="I19" s="59"/>
      <c r="J19" s="59"/>
      <c r="K19" s="194"/>
      <c r="L19" s="194"/>
      <c r="M19" s="41">
        <v>2</v>
      </c>
      <c r="N19" s="153" t="s">
        <v>616</v>
      </c>
      <c r="O19" s="15"/>
    </row>
    <row r="20" spans="1:15" ht="18.75" x14ac:dyDescent="0.25">
      <c r="A20" s="65">
        <v>10</v>
      </c>
      <c r="B20" s="17" t="s">
        <v>856</v>
      </c>
      <c r="C20" s="18" t="s">
        <v>857</v>
      </c>
      <c r="D20" s="23" t="s">
        <v>482</v>
      </c>
      <c r="E20" s="18" t="s">
        <v>1236</v>
      </c>
      <c r="F20" s="35">
        <v>2.4</v>
      </c>
      <c r="H20" s="59"/>
      <c r="I20" s="59"/>
      <c r="J20" s="59">
        <f>F20/4</f>
        <v>0.6</v>
      </c>
      <c r="K20" s="59"/>
      <c r="L20" s="59"/>
      <c r="M20" s="49">
        <v>1</v>
      </c>
      <c r="N20" s="34" t="s">
        <v>616</v>
      </c>
      <c r="O20" s="15"/>
    </row>
    <row r="21" spans="1:15" ht="18.75" x14ac:dyDescent="0.25">
      <c r="A21" s="65">
        <v>11</v>
      </c>
      <c r="B21" s="17">
        <v>109</v>
      </c>
      <c r="C21" s="18" t="s">
        <v>573</v>
      </c>
      <c r="D21" s="18" t="s">
        <v>574</v>
      </c>
      <c r="E21" s="18" t="s">
        <v>70</v>
      </c>
      <c r="F21" s="35">
        <v>35.590000000000003</v>
      </c>
      <c r="G21" s="59"/>
      <c r="H21" s="59">
        <f>$F21/4/3</f>
        <v>2.9658333333333338</v>
      </c>
      <c r="I21" s="59"/>
      <c r="J21" s="59">
        <f>$F21/4/3</f>
        <v>2.9658333333333338</v>
      </c>
      <c r="K21" s="59"/>
      <c r="L21" s="59">
        <f>$F21/4/3</f>
        <v>2.9658333333333338</v>
      </c>
      <c r="M21" s="49">
        <v>2</v>
      </c>
      <c r="N21" s="34" t="s">
        <v>584</v>
      </c>
      <c r="O21" s="15"/>
    </row>
    <row r="22" spans="1:15" ht="18.75" x14ac:dyDescent="0.25">
      <c r="A22" s="65">
        <v>12</v>
      </c>
      <c r="B22" s="17">
        <v>109</v>
      </c>
      <c r="C22" s="18" t="s">
        <v>573</v>
      </c>
      <c r="D22" s="18" t="s">
        <v>574</v>
      </c>
      <c r="E22" s="18" t="s">
        <v>71</v>
      </c>
      <c r="F22" s="35">
        <v>24.21</v>
      </c>
      <c r="G22" s="59"/>
      <c r="H22" s="59">
        <f>$F22/4/3</f>
        <v>2.0175000000000001</v>
      </c>
      <c r="I22" s="59"/>
      <c r="J22" s="59">
        <f>$F22/4/3</f>
        <v>2.0175000000000001</v>
      </c>
      <c r="K22" s="59"/>
      <c r="L22" s="59">
        <f>$F22/4/3</f>
        <v>2.0175000000000001</v>
      </c>
      <c r="M22" s="49">
        <v>1</v>
      </c>
      <c r="N22" s="34" t="s">
        <v>584</v>
      </c>
      <c r="O22" s="15"/>
    </row>
    <row r="23" spans="1:15" ht="18.75" x14ac:dyDescent="0.25">
      <c r="A23" s="65">
        <v>13</v>
      </c>
      <c r="B23" s="17">
        <v>109</v>
      </c>
      <c r="C23" s="18" t="s">
        <v>573</v>
      </c>
      <c r="D23" s="18" t="s">
        <v>574</v>
      </c>
      <c r="E23" s="18" t="s">
        <v>72</v>
      </c>
      <c r="F23" s="35">
        <v>17.41</v>
      </c>
      <c r="G23" s="59"/>
      <c r="H23" s="59">
        <f>$F23/4/3</f>
        <v>1.4508333333333334</v>
      </c>
      <c r="I23" s="59"/>
      <c r="J23" s="59">
        <f>$F23/4/3</f>
        <v>1.4508333333333334</v>
      </c>
      <c r="K23" s="59"/>
      <c r="L23" s="59">
        <f>$F23/4/3</f>
        <v>1.4508333333333334</v>
      </c>
      <c r="M23" s="49">
        <v>2</v>
      </c>
      <c r="N23" s="34" t="s">
        <v>584</v>
      </c>
      <c r="O23" s="15"/>
    </row>
    <row r="24" spans="1:15" ht="18.75" x14ac:dyDescent="0.25">
      <c r="A24" s="65">
        <v>14</v>
      </c>
      <c r="B24" s="17"/>
      <c r="C24" s="18"/>
      <c r="D24" s="179" t="s">
        <v>436</v>
      </c>
      <c r="E24" s="18" t="s">
        <v>435</v>
      </c>
      <c r="F24" s="35">
        <v>3</v>
      </c>
      <c r="G24" s="59"/>
      <c r="H24" s="59">
        <f>F24/4/2</f>
        <v>0.375</v>
      </c>
      <c r="I24" s="59"/>
      <c r="J24" s="59"/>
      <c r="K24" s="59"/>
      <c r="L24" s="59">
        <f>H24</f>
        <v>0.375</v>
      </c>
      <c r="M24" s="49">
        <v>1</v>
      </c>
      <c r="N24" s="34" t="s">
        <v>1355</v>
      </c>
      <c r="O24" s="15"/>
    </row>
    <row r="25" spans="1:15" ht="18.75" x14ac:dyDescent="0.25">
      <c r="A25" s="65">
        <v>15</v>
      </c>
      <c r="B25" s="17">
        <v>109</v>
      </c>
      <c r="C25" s="18" t="s">
        <v>573</v>
      </c>
      <c r="D25" s="18" t="s">
        <v>574</v>
      </c>
      <c r="E25" s="18" t="s">
        <v>73</v>
      </c>
      <c r="F25" s="35">
        <v>23.07</v>
      </c>
      <c r="G25" s="59"/>
      <c r="H25" s="59">
        <f t="shared" ref="H25:H37" si="0">$F25/4/3</f>
        <v>1.9225000000000001</v>
      </c>
      <c r="I25" s="59"/>
      <c r="J25" s="59">
        <f t="shared" ref="J25:J37" si="1">$F25/4/3</f>
        <v>1.9225000000000001</v>
      </c>
      <c r="K25" s="59"/>
      <c r="L25" s="59">
        <f t="shared" ref="L25:L37" si="2">$F25/4/3</f>
        <v>1.9225000000000001</v>
      </c>
      <c r="M25" s="49">
        <v>1</v>
      </c>
      <c r="N25" s="34" t="s">
        <v>584</v>
      </c>
      <c r="O25" s="15"/>
    </row>
    <row r="26" spans="1:15" ht="18.75" x14ac:dyDescent="0.25">
      <c r="A26" s="65">
        <v>16</v>
      </c>
      <c r="B26" s="17">
        <v>109</v>
      </c>
      <c r="C26" s="18" t="s">
        <v>573</v>
      </c>
      <c r="D26" s="18" t="s">
        <v>574</v>
      </c>
      <c r="E26" s="18" t="s">
        <v>74</v>
      </c>
      <c r="F26" s="35">
        <v>36.42</v>
      </c>
      <c r="G26" s="59"/>
      <c r="H26" s="59">
        <f t="shared" si="0"/>
        <v>3.0350000000000001</v>
      </c>
      <c r="I26" s="59"/>
      <c r="J26" s="59">
        <f t="shared" si="1"/>
        <v>3.0350000000000001</v>
      </c>
      <c r="K26" s="59"/>
      <c r="L26" s="59">
        <f t="shared" si="2"/>
        <v>3.0350000000000001</v>
      </c>
      <c r="M26" s="49">
        <v>2</v>
      </c>
      <c r="N26" s="34" t="s">
        <v>584</v>
      </c>
      <c r="O26" s="15"/>
    </row>
    <row r="27" spans="1:15" ht="18.75" x14ac:dyDescent="0.25">
      <c r="A27" s="65">
        <v>17</v>
      </c>
      <c r="B27" s="17">
        <v>109</v>
      </c>
      <c r="C27" s="18" t="s">
        <v>573</v>
      </c>
      <c r="D27" s="18" t="s">
        <v>574</v>
      </c>
      <c r="E27" s="18" t="s">
        <v>75</v>
      </c>
      <c r="F27" s="35">
        <v>22.84</v>
      </c>
      <c r="G27" s="59"/>
      <c r="H27" s="59">
        <f t="shared" si="0"/>
        <v>1.9033333333333333</v>
      </c>
      <c r="I27" s="59"/>
      <c r="J27" s="59">
        <f t="shared" si="1"/>
        <v>1.9033333333333333</v>
      </c>
      <c r="K27" s="59"/>
      <c r="L27" s="59">
        <f t="shared" si="2"/>
        <v>1.9033333333333333</v>
      </c>
      <c r="M27" s="49">
        <v>1</v>
      </c>
      <c r="N27" s="34" t="s">
        <v>584</v>
      </c>
      <c r="O27" s="15"/>
    </row>
    <row r="28" spans="1:15" ht="18.75" x14ac:dyDescent="0.25">
      <c r="A28" s="65">
        <v>18</v>
      </c>
      <c r="B28" s="17">
        <v>109</v>
      </c>
      <c r="C28" s="18" t="s">
        <v>573</v>
      </c>
      <c r="D28" s="18" t="s">
        <v>574</v>
      </c>
      <c r="E28" s="18" t="s">
        <v>76</v>
      </c>
      <c r="F28" s="35">
        <v>29.47</v>
      </c>
      <c r="G28" s="59"/>
      <c r="H28" s="59">
        <f t="shared" si="0"/>
        <v>2.4558333333333331</v>
      </c>
      <c r="I28" s="59"/>
      <c r="J28" s="59">
        <f t="shared" si="1"/>
        <v>2.4558333333333331</v>
      </c>
      <c r="K28" s="59"/>
      <c r="L28" s="59">
        <f t="shared" si="2"/>
        <v>2.4558333333333331</v>
      </c>
      <c r="M28" s="49">
        <v>3</v>
      </c>
      <c r="N28" s="34" t="s">
        <v>584</v>
      </c>
      <c r="O28" s="15"/>
    </row>
    <row r="29" spans="1:15" ht="18.75" x14ac:dyDescent="0.25">
      <c r="A29" s="65">
        <v>19</v>
      </c>
      <c r="B29" s="17">
        <v>109</v>
      </c>
      <c r="C29" s="18" t="s">
        <v>573</v>
      </c>
      <c r="D29" s="18" t="s">
        <v>574</v>
      </c>
      <c r="E29" s="18" t="s">
        <v>77</v>
      </c>
      <c r="F29" s="35">
        <v>26.99</v>
      </c>
      <c r="G29" s="59"/>
      <c r="H29" s="59">
        <f t="shared" si="0"/>
        <v>2.2491666666666665</v>
      </c>
      <c r="I29" s="59"/>
      <c r="J29" s="59">
        <f t="shared" si="1"/>
        <v>2.2491666666666665</v>
      </c>
      <c r="K29" s="59"/>
      <c r="L29" s="59">
        <f t="shared" si="2"/>
        <v>2.2491666666666665</v>
      </c>
      <c r="M29" s="49">
        <v>3</v>
      </c>
      <c r="N29" s="34" t="s">
        <v>584</v>
      </c>
      <c r="O29" s="15"/>
    </row>
    <row r="30" spans="1:15" ht="18.75" x14ac:dyDescent="0.25">
      <c r="A30" s="65">
        <v>20</v>
      </c>
      <c r="B30" s="17">
        <v>109</v>
      </c>
      <c r="C30" s="18" t="s">
        <v>573</v>
      </c>
      <c r="D30" s="18" t="s">
        <v>574</v>
      </c>
      <c r="E30" s="18" t="s">
        <v>79</v>
      </c>
      <c r="F30" s="35">
        <v>16.579999999999998</v>
      </c>
      <c r="G30" s="59"/>
      <c r="H30" s="59">
        <f t="shared" si="0"/>
        <v>1.3816666666666666</v>
      </c>
      <c r="I30" s="59"/>
      <c r="J30" s="59">
        <f t="shared" si="1"/>
        <v>1.3816666666666666</v>
      </c>
      <c r="K30" s="59"/>
      <c r="L30" s="59">
        <f t="shared" si="2"/>
        <v>1.3816666666666666</v>
      </c>
      <c r="M30" s="49">
        <v>1</v>
      </c>
      <c r="N30" s="34" t="s">
        <v>584</v>
      </c>
      <c r="O30" s="15"/>
    </row>
    <row r="31" spans="1:15" ht="18.75" x14ac:dyDescent="0.25">
      <c r="A31" s="65">
        <v>21</v>
      </c>
      <c r="B31" s="17">
        <v>109</v>
      </c>
      <c r="C31" s="18" t="s">
        <v>573</v>
      </c>
      <c r="D31" s="18" t="s">
        <v>574</v>
      </c>
      <c r="E31" s="18" t="s">
        <v>80</v>
      </c>
      <c r="F31" s="35">
        <v>21.23</v>
      </c>
      <c r="G31" s="59"/>
      <c r="H31" s="59">
        <f t="shared" si="0"/>
        <v>1.7691666666666668</v>
      </c>
      <c r="I31" s="59"/>
      <c r="J31" s="59">
        <f t="shared" si="1"/>
        <v>1.7691666666666668</v>
      </c>
      <c r="K31" s="59"/>
      <c r="L31" s="59">
        <f t="shared" si="2"/>
        <v>1.7691666666666668</v>
      </c>
      <c r="M31" s="49">
        <v>1</v>
      </c>
      <c r="N31" s="34" t="s">
        <v>584</v>
      </c>
      <c r="O31" s="15"/>
    </row>
    <row r="32" spans="1:15" ht="18.75" x14ac:dyDescent="0.25">
      <c r="A32" s="65">
        <v>22</v>
      </c>
      <c r="B32" s="17">
        <v>109</v>
      </c>
      <c r="C32" s="18" t="s">
        <v>573</v>
      </c>
      <c r="D32" s="18" t="s">
        <v>574</v>
      </c>
      <c r="E32" s="18" t="s">
        <v>81</v>
      </c>
      <c r="F32" s="35">
        <v>18.55</v>
      </c>
      <c r="G32" s="59"/>
      <c r="H32" s="59">
        <f t="shared" si="0"/>
        <v>1.5458333333333334</v>
      </c>
      <c r="I32" s="59"/>
      <c r="J32" s="59">
        <f t="shared" si="1"/>
        <v>1.5458333333333334</v>
      </c>
      <c r="K32" s="59"/>
      <c r="L32" s="59">
        <f t="shared" si="2"/>
        <v>1.5458333333333334</v>
      </c>
      <c r="M32" s="49">
        <v>2</v>
      </c>
      <c r="N32" s="34" t="s">
        <v>584</v>
      </c>
      <c r="O32" s="15"/>
    </row>
    <row r="33" spans="1:15" ht="18.75" x14ac:dyDescent="0.25">
      <c r="A33" s="65">
        <v>23</v>
      </c>
      <c r="B33" s="17">
        <v>109</v>
      </c>
      <c r="C33" s="18" t="s">
        <v>573</v>
      </c>
      <c r="D33" s="18" t="s">
        <v>574</v>
      </c>
      <c r="E33" s="18" t="s">
        <v>82</v>
      </c>
      <c r="F33" s="35">
        <v>23.38</v>
      </c>
      <c r="G33" s="59"/>
      <c r="H33" s="59">
        <f t="shared" si="0"/>
        <v>1.9483333333333333</v>
      </c>
      <c r="I33" s="59"/>
      <c r="J33" s="59">
        <f t="shared" si="1"/>
        <v>1.9483333333333333</v>
      </c>
      <c r="K33" s="59"/>
      <c r="L33" s="59">
        <f t="shared" si="2"/>
        <v>1.9483333333333333</v>
      </c>
      <c r="M33" s="49">
        <v>1</v>
      </c>
      <c r="N33" s="34" t="s">
        <v>584</v>
      </c>
      <c r="O33" s="15"/>
    </row>
    <row r="34" spans="1:15" ht="18.75" x14ac:dyDescent="0.25">
      <c r="A34" s="65">
        <v>24</v>
      </c>
      <c r="B34" s="17">
        <v>109</v>
      </c>
      <c r="C34" s="18" t="s">
        <v>573</v>
      </c>
      <c r="D34" s="18" t="s">
        <v>574</v>
      </c>
      <c r="E34" s="18" t="s">
        <v>78</v>
      </c>
      <c r="F34" s="35">
        <v>40.880000000000003</v>
      </c>
      <c r="G34" s="59"/>
      <c r="H34" s="59">
        <f t="shared" si="0"/>
        <v>3.4066666666666667</v>
      </c>
      <c r="I34" s="59"/>
      <c r="J34" s="59">
        <f t="shared" si="1"/>
        <v>3.4066666666666667</v>
      </c>
      <c r="K34" s="59"/>
      <c r="L34" s="59">
        <f t="shared" si="2"/>
        <v>3.4066666666666667</v>
      </c>
      <c r="M34" s="49">
        <v>1</v>
      </c>
      <c r="N34" s="34" t="s">
        <v>584</v>
      </c>
      <c r="O34" s="15"/>
    </row>
    <row r="35" spans="1:15" ht="18.75" x14ac:dyDescent="0.25">
      <c r="A35" s="65">
        <v>25</v>
      </c>
      <c r="B35" s="17">
        <v>109</v>
      </c>
      <c r="C35" s="18" t="s">
        <v>573</v>
      </c>
      <c r="D35" s="18" t="s">
        <v>574</v>
      </c>
      <c r="E35" s="18" t="s">
        <v>87</v>
      </c>
      <c r="F35" s="35">
        <v>41.27</v>
      </c>
      <c r="G35" s="59"/>
      <c r="H35" s="59">
        <f t="shared" si="0"/>
        <v>3.4391666666666669</v>
      </c>
      <c r="I35" s="59"/>
      <c r="J35" s="59">
        <f t="shared" si="1"/>
        <v>3.4391666666666669</v>
      </c>
      <c r="K35" s="59"/>
      <c r="L35" s="59">
        <f t="shared" si="2"/>
        <v>3.4391666666666669</v>
      </c>
      <c r="M35" s="49">
        <v>2</v>
      </c>
      <c r="N35" s="34" t="s">
        <v>584</v>
      </c>
      <c r="O35" s="15"/>
    </row>
    <row r="36" spans="1:15" ht="18.75" x14ac:dyDescent="0.25">
      <c r="A36" s="65">
        <v>26</v>
      </c>
      <c r="B36" s="17">
        <v>109</v>
      </c>
      <c r="C36" s="18" t="s">
        <v>573</v>
      </c>
      <c r="D36" s="18" t="s">
        <v>574</v>
      </c>
      <c r="E36" s="18" t="s">
        <v>89</v>
      </c>
      <c r="F36" s="35">
        <v>26.87</v>
      </c>
      <c r="G36" s="59"/>
      <c r="H36" s="59">
        <f t="shared" si="0"/>
        <v>2.2391666666666667</v>
      </c>
      <c r="I36" s="59"/>
      <c r="J36" s="59">
        <f t="shared" si="1"/>
        <v>2.2391666666666667</v>
      </c>
      <c r="K36" s="59"/>
      <c r="L36" s="59">
        <f t="shared" si="2"/>
        <v>2.2391666666666667</v>
      </c>
      <c r="M36" s="49">
        <v>3</v>
      </c>
      <c r="N36" s="34" t="s">
        <v>584</v>
      </c>
      <c r="O36" s="15"/>
    </row>
    <row r="37" spans="1:15" ht="18.75" x14ac:dyDescent="0.25">
      <c r="A37" s="65">
        <v>27</v>
      </c>
      <c r="B37" s="17">
        <v>109</v>
      </c>
      <c r="C37" s="18" t="s">
        <v>573</v>
      </c>
      <c r="D37" s="18" t="s">
        <v>574</v>
      </c>
      <c r="E37" s="18" t="s">
        <v>244</v>
      </c>
      <c r="F37" s="35">
        <v>41.75</v>
      </c>
      <c r="G37" s="59"/>
      <c r="H37" s="59">
        <f t="shared" si="0"/>
        <v>3.4791666666666665</v>
      </c>
      <c r="I37" s="59"/>
      <c r="J37" s="59">
        <f t="shared" si="1"/>
        <v>3.4791666666666665</v>
      </c>
      <c r="K37" s="59"/>
      <c r="L37" s="59">
        <f t="shared" si="2"/>
        <v>3.4791666666666665</v>
      </c>
      <c r="M37" s="49">
        <v>2</v>
      </c>
      <c r="N37" s="34" t="s">
        <v>584</v>
      </c>
      <c r="O37" s="15"/>
    </row>
    <row r="38" spans="1:15" ht="18.75" x14ac:dyDescent="0.25">
      <c r="A38" s="65">
        <v>28</v>
      </c>
      <c r="B38" s="17">
        <v>109</v>
      </c>
      <c r="C38" s="18" t="s">
        <v>573</v>
      </c>
      <c r="D38" s="18" t="s">
        <v>574</v>
      </c>
      <c r="E38" s="18" t="s">
        <v>245</v>
      </c>
      <c r="F38" s="35">
        <v>31.48</v>
      </c>
      <c r="G38" s="59">
        <f t="shared" ref="G38:G46" si="3">$F38/4/3</f>
        <v>2.6233333333333335</v>
      </c>
      <c r="H38" s="59"/>
      <c r="I38" s="59">
        <f t="shared" ref="I38:I51" si="4">$F38/4/3</f>
        <v>2.6233333333333335</v>
      </c>
      <c r="J38" s="59"/>
      <c r="K38" s="59">
        <f t="shared" ref="K38:K51" si="5">$F38/4/3</f>
        <v>2.6233333333333335</v>
      </c>
      <c r="L38" s="59"/>
      <c r="M38" s="49">
        <v>3</v>
      </c>
      <c r="N38" s="34" t="s">
        <v>584</v>
      </c>
      <c r="O38" s="15"/>
    </row>
    <row r="39" spans="1:15" ht="18.75" x14ac:dyDescent="0.25">
      <c r="A39" s="65">
        <v>29</v>
      </c>
      <c r="B39" s="17">
        <v>109</v>
      </c>
      <c r="C39" s="18" t="s">
        <v>573</v>
      </c>
      <c r="D39" s="18" t="s">
        <v>574</v>
      </c>
      <c r="E39" s="18" t="s">
        <v>246</v>
      </c>
      <c r="F39" s="35">
        <v>37.92</v>
      </c>
      <c r="G39" s="59">
        <f t="shared" si="3"/>
        <v>3.16</v>
      </c>
      <c r="H39" s="59"/>
      <c r="I39" s="59">
        <f t="shared" si="4"/>
        <v>3.16</v>
      </c>
      <c r="J39" s="59"/>
      <c r="K39" s="59">
        <f t="shared" si="5"/>
        <v>3.16</v>
      </c>
      <c r="L39" s="59"/>
      <c r="M39" s="49">
        <v>2</v>
      </c>
      <c r="N39" s="34" t="s">
        <v>584</v>
      </c>
      <c r="O39" s="15"/>
    </row>
    <row r="40" spans="1:15" s="166" customFormat="1" ht="18.75" x14ac:dyDescent="0.25">
      <c r="A40" s="65">
        <v>30</v>
      </c>
      <c r="B40" s="286">
        <v>109</v>
      </c>
      <c r="C40" s="177" t="s">
        <v>573</v>
      </c>
      <c r="D40" s="177" t="s">
        <v>574</v>
      </c>
      <c r="E40" s="177" t="s">
        <v>1348</v>
      </c>
      <c r="F40" s="287">
        <v>13</v>
      </c>
      <c r="G40" s="288">
        <f t="shared" si="3"/>
        <v>1.0833333333333333</v>
      </c>
      <c r="H40" s="288"/>
      <c r="I40" s="288">
        <f t="shared" si="4"/>
        <v>1.0833333333333333</v>
      </c>
      <c r="J40" s="288"/>
      <c r="K40" s="288">
        <f t="shared" si="5"/>
        <v>1.0833333333333333</v>
      </c>
      <c r="L40" s="288"/>
      <c r="M40" s="289">
        <v>1</v>
      </c>
      <c r="N40" s="290" t="s">
        <v>584</v>
      </c>
      <c r="O40" s="291"/>
    </row>
    <row r="41" spans="1:15" ht="18.75" x14ac:dyDescent="0.25">
      <c r="A41" s="65">
        <v>31</v>
      </c>
      <c r="B41" s="17">
        <v>109</v>
      </c>
      <c r="C41" s="18" t="s">
        <v>573</v>
      </c>
      <c r="D41" s="18" t="s">
        <v>574</v>
      </c>
      <c r="E41" s="18" t="s">
        <v>242</v>
      </c>
      <c r="F41" s="35">
        <v>64.34</v>
      </c>
      <c r="G41" s="59">
        <f t="shared" si="3"/>
        <v>5.3616666666666672</v>
      </c>
      <c r="H41" s="59"/>
      <c r="I41" s="59">
        <f t="shared" si="4"/>
        <v>5.3616666666666672</v>
      </c>
      <c r="J41" s="59"/>
      <c r="K41" s="59">
        <f t="shared" si="5"/>
        <v>5.3616666666666672</v>
      </c>
      <c r="L41" s="59"/>
      <c r="M41" s="49">
        <v>3</v>
      </c>
      <c r="N41" s="34" t="s">
        <v>584</v>
      </c>
      <c r="O41" s="15"/>
    </row>
    <row r="42" spans="1:15" ht="18.75" x14ac:dyDescent="0.25">
      <c r="A42" s="65">
        <v>32</v>
      </c>
      <c r="B42" s="17">
        <v>109</v>
      </c>
      <c r="C42" s="18" t="s">
        <v>573</v>
      </c>
      <c r="D42" s="18" t="s">
        <v>574</v>
      </c>
      <c r="E42" s="18" t="s">
        <v>247</v>
      </c>
      <c r="F42" s="35">
        <v>10.95</v>
      </c>
      <c r="G42" s="59">
        <f t="shared" si="3"/>
        <v>0.91249999999999998</v>
      </c>
      <c r="H42" s="59"/>
      <c r="I42" s="59">
        <f t="shared" si="4"/>
        <v>0.91249999999999998</v>
      </c>
      <c r="J42" s="59"/>
      <c r="K42" s="59">
        <f t="shared" si="5"/>
        <v>0.91249999999999998</v>
      </c>
      <c r="L42" s="59"/>
      <c r="M42" s="49">
        <v>2</v>
      </c>
      <c r="N42" s="34" t="s">
        <v>584</v>
      </c>
      <c r="O42" s="15"/>
    </row>
    <row r="43" spans="1:15" ht="18.75" x14ac:dyDescent="0.25">
      <c r="A43" s="65">
        <v>33</v>
      </c>
      <c r="B43" s="17">
        <v>109</v>
      </c>
      <c r="C43" s="18" t="s">
        <v>573</v>
      </c>
      <c r="D43" s="18" t="s">
        <v>574</v>
      </c>
      <c r="E43" s="18" t="s">
        <v>90</v>
      </c>
      <c r="F43" s="35">
        <v>33.97</v>
      </c>
      <c r="G43" s="59">
        <f t="shared" si="3"/>
        <v>2.8308333333333331</v>
      </c>
      <c r="H43" s="59"/>
      <c r="I43" s="59">
        <f t="shared" si="4"/>
        <v>2.8308333333333331</v>
      </c>
      <c r="J43" s="59"/>
      <c r="K43" s="59">
        <f t="shared" si="5"/>
        <v>2.8308333333333331</v>
      </c>
      <c r="L43" s="59"/>
      <c r="M43" s="49">
        <v>1</v>
      </c>
      <c r="N43" s="34" t="s">
        <v>584</v>
      </c>
      <c r="O43" s="15"/>
    </row>
    <row r="44" spans="1:15" ht="18.75" x14ac:dyDescent="0.25">
      <c r="A44" s="65">
        <v>34</v>
      </c>
      <c r="B44" s="17">
        <v>109</v>
      </c>
      <c r="C44" s="18" t="s">
        <v>573</v>
      </c>
      <c r="D44" s="18" t="s">
        <v>574</v>
      </c>
      <c r="E44" s="18" t="s">
        <v>92</v>
      </c>
      <c r="F44" s="35">
        <v>27.29</v>
      </c>
      <c r="G44" s="59">
        <f t="shared" si="3"/>
        <v>2.2741666666666664</v>
      </c>
      <c r="H44" s="59"/>
      <c r="I44" s="59">
        <f t="shared" si="4"/>
        <v>2.2741666666666664</v>
      </c>
      <c r="J44" s="59"/>
      <c r="K44" s="59">
        <f t="shared" si="5"/>
        <v>2.2741666666666664</v>
      </c>
      <c r="L44" s="59"/>
      <c r="M44" s="49">
        <v>2</v>
      </c>
      <c r="N44" s="34" t="s">
        <v>584</v>
      </c>
      <c r="O44" s="15"/>
    </row>
    <row r="45" spans="1:15" ht="18.75" x14ac:dyDescent="0.25">
      <c r="A45" s="65">
        <v>35</v>
      </c>
      <c r="B45" s="17">
        <v>109</v>
      </c>
      <c r="C45" s="18" t="s">
        <v>573</v>
      </c>
      <c r="D45" s="18" t="s">
        <v>574</v>
      </c>
      <c r="E45" s="18" t="s">
        <v>93</v>
      </c>
      <c r="F45" s="35">
        <v>22.55</v>
      </c>
      <c r="G45" s="59">
        <f t="shared" si="3"/>
        <v>1.8791666666666667</v>
      </c>
      <c r="H45" s="59"/>
      <c r="I45" s="59">
        <f t="shared" si="4"/>
        <v>1.8791666666666667</v>
      </c>
      <c r="J45" s="59"/>
      <c r="K45" s="59">
        <f t="shared" si="5"/>
        <v>1.8791666666666667</v>
      </c>
      <c r="L45" s="59"/>
      <c r="M45" s="49">
        <v>2</v>
      </c>
      <c r="N45" s="34" t="s">
        <v>584</v>
      </c>
      <c r="O45" s="15"/>
    </row>
    <row r="46" spans="1:15" ht="18.75" x14ac:dyDescent="0.25">
      <c r="A46" s="65">
        <v>36</v>
      </c>
      <c r="B46" s="17">
        <v>109</v>
      </c>
      <c r="C46" s="18" t="s">
        <v>573</v>
      </c>
      <c r="D46" s="18" t="s">
        <v>574</v>
      </c>
      <c r="E46" s="18" t="s">
        <v>94</v>
      </c>
      <c r="F46" s="35">
        <v>25.87</v>
      </c>
      <c r="G46" s="59">
        <f t="shared" si="3"/>
        <v>2.1558333333333333</v>
      </c>
      <c r="H46" s="59"/>
      <c r="I46" s="59">
        <f t="shared" si="4"/>
        <v>2.1558333333333333</v>
      </c>
      <c r="J46" s="59"/>
      <c r="K46" s="59">
        <f t="shared" si="5"/>
        <v>2.1558333333333333</v>
      </c>
      <c r="L46" s="59"/>
      <c r="M46" s="49">
        <v>3</v>
      </c>
      <c r="N46" s="34" t="s">
        <v>584</v>
      </c>
      <c r="O46" s="15"/>
    </row>
    <row r="47" spans="1:15" ht="18.75" x14ac:dyDescent="0.25">
      <c r="A47" s="65">
        <v>37</v>
      </c>
      <c r="B47" s="17">
        <v>109</v>
      </c>
      <c r="C47" s="18" t="s">
        <v>573</v>
      </c>
      <c r="D47" s="18" t="s">
        <v>574</v>
      </c>
      <c r="E47" s="18" t="s">
        <v>95</v>
      </c>
      <c r="F47" s="35">
        <v>26.38</v>
      </c>
      <c r="G47" s="59"/>
      <c r="H47" s="59"/>
      <c r="I47" s="59">
        <f t="shared" si="4"/>
        <v>2.1983333333333333</v>
      </c>
      <c r="J47" s="59"/>
      <c r="K47" s="59">
        <f t="shared" si="5"/>
        <v>2.1983333333333333</v>
      </c>
      <c r="L47" s="59"/>
      <c r="M47" s="49">
        <v>4</v>
      </c>
      <c r="N47" s="34" t="s">
        <v>583</v>
      </c>
      <c r="O47" s="15"/>
    </row>
    <row r="48" spans="1:15" ht="18.75" x14ac:dyDescent="0.25">
      <c r="A48" s="65">
        <v>38</v>
      </c>
      <c r="B48" s="17">
        <v>109</v>
      </c>
      <c r="C48" s="18" t="s">
        <v>573</v>
      </c>
      <c r="D48" s="18" t="s">
        <v>574</v>
      </c>
      <c r="E48" s="18" t="s">
        <v>96</v>
      </c>
      <c r="F48" s="35">
        <v>25.12</v>
      </c>
      <c r="G48" s="59"/>
      <c r="H48" s="59"/>
      <c r="I48" s="59">
        <f t="shared" si="4"/>
        <v>2.0933333333333333</v>
      </c>
      <c r="J48" s="59"/>
      <c r="K48" s="59">
        <f t="shared" si="5"/>
        <v>2.0933333333333333</v>
      </c>
      <c r="L48" s="59"/>
      <c r="M48" s="49">
        <v>4</v>
      </c>
      <c r="N48" s="34" t="s">
        <v>583</v>
      </c>
      <c r="O48" s="15"/>
    </row>
    <row r="49" spans="1:31" ht="18.75" x14ac:dyDescent="0.25">
      <c r="A49" s="65">
        <v>39</v>
      </c>
      <c r="B49" s="17">
        <v>109</v>
      </c>
      <c r="C49" s="18" t="s">
        <v>573</v>
      </c>
      <c r="D49" s="18" t="s">
        <v>574</v>
      </c>
      <c r="E49" s="18" t="s">
        <v>97</v>
      </c>
      <c r="F49" s="35">
        <v>20.98</v>
      </c>
      <c r="G49" s="59"/>
      <c r="H49" s="59"/>
      <c r="I49" s="59">
        <f t="shared" si="4"/>
        <v>1.7483333333333333</v>
      </c>
      <c r="J49" s="59"/>
      <c r="K49" s="59">
        <f t="shared" si="5"/>
        <v>1.7483333333333333</v>
      </c>
      <c r="L49" s="59"/>
      <c r="M49" s="49">
        <v>3</v>
      </c>
      <c r="N49" s="34" t="s">
        <v>583</v>
      </c>
      <c r="O49" s="15"/>
    </row>
    <row r="50" spans="1:31" s="166" customFormat="1" ht="18.75" x14ac:dyDescent="0.25">
      <c r="A50" s="65">
        <v>40</v>
      </c>
      <c r="B50" s="286">
        <v>109</v>
      </c>
      <c r="C50" s="177" t="s">
        <v>573</v>
      </c>
      <c r="D50" s="177" t="s">
        <v>574</v>
      </c>
      <c r="E50" s="177" t="s">
        <v>1346</v>
      </c>
      <c r="F50" s="287">
        <v>33</v>
      </c>
      <c r="G50" s="288">
        <f>F50/4/3</f>
        <v>2.75</v>
      </c>
      <c r="H50" s="288"/>
      <c r="I50" s="288">
        <f t="shared" si="4"/>
        <v>2.75</v>
      </c>
      <c r="J50" s="288"/>
      <c r="K50" s="288">
        <f t="shared" si="5"/>
        <v>2.75</v>
      </c>
      <c r="L50" s="288"/>
      <c r="M50" s="289">
        <v>2</v>
      </c>
      <c r="N50" s="290" t="s">
        <v>584</v>
      </c>
    </row>
    <row r="51" spans="1:31" s="166" customFormat="1" ht="18.75" x14ac:dyDescent="0.25">
      <c r="A51" s="65">
        <v>41</v>
      </c>
      <c r="B51" s="286">
        <v>109</v>
      </c>
      <c r="C51" s="177" t="s">
        <v>573</v>
      </c>
      <c r="D51" s="177" t="s">
        <v>574</v>
      </c>
      <c r="E51" s="177" t="s">
        <v>1345</v>
      </c>
      <c r="F51" s="287">
        <v>33</v>
      </c>
      <c r="G51" s="288">
        <f>F51/4/3</f>
        <v>2.75</v>
      </c>
      <c r="H51" s="288"/>
      <c r="I51" s="288">
        <f t="shared" si="4"/>
        <v>2.75</v>
      </c>
      <c r="J51" s="288"/>
      <c r="K51" s="288">
        <f t="shared" si="5"/>
        <v>2.75</v>
      </c>
      <c r="L51" s="288"/>
      <c r="M51" s="289">
        <v>2</v>
      </c>
      <c r="N51" s="290" t="s">
        <v>584</v>
      </c>
    </row>
    <row r="52" spans="1:31" s="166" customFormat="1" ht="18.75" x14ac:dyDescent="0.25">
      <c r="A52" s="65">
        <v>42</v>
      </c>
      <c r="B52" s="286">
        <v>3290</v>
      </c>
      <c r="C52" s="177" t="s">
        <v>1349</v>
      </c>
      <c r="D52" s="177" t="s">
        <v>1385</v>
      </c>
      <c r="E52" s="177" t="s">
        <v>1347</v>
      </c>
      <c r="F52" s="287">
        <v>6</v>
      </c>
      <c r="G52" s="288">
        <v>0.75</v>
      </c>
      <c r="H52" s="288"/>
      <c r="I52" s="288"/>
      <c r="J52" s="288"/>
      <c r="K52" s="288">
        <v>0.75</v>
      </c>
      <c r="L52" s="288"/>
      <c r="M52" s="289">
        <v>1</v>
      </c>
      <c r="N52" s="290" t="s">
        <v>583</v>
      </c>
    </row>
    <row r="53" spans="1:31" s="166" customFormat="1" ht="18.75" x14ac:dyDescent="0.25">
      <c r="A53" s="65"/>
      <c r="B53" s="286">
        <v>3291</v>
      </c>
      <c r="C53" s="177"/>
      <c r="D53" s="177" t="s">
        <v>1386</v>
      </c>
      <c r="E53" s="177" t="s">
        <v>1387</v>
      </c>
      <c r="F53" s="287"/>
      <c r="G53" s="288"/>
      <c r="H53" s="288"/>
      <c r="I53" s="288"/>
      <c r="J53" s="288"/>
      <c r="K53" s="288"/>
      <c r="L53" s="288"/>
      <c r="M53" s="289">
        <v>1</v>
      </c>
      <c r="N53" s="290" t="s">
        <v>679</v>
      </c>
    </row>
    <row r="54" spans="1:31" s="166" customFormat="1" ht="18.75" x14ac:dyDescent="0.25">
      <c r="A54" s="326">
        <v>43</v>
      </c>
      <c r="B54" s="286">
        <v>109</v>
      </c>
      <c r="C54" s="177" t="s">
        <v>573</v>
      </c>
      <c r="D54" s="177" t="s">
        <v>574</v>
      </c>
      <c r="E54" s="177" t="s">
        <v>1354</v>
      </c>
      <c r="F54" s="287">
        <v>33.89</v>
      </c>
      <c r="G54" s="288">
        <f>F54/4/3</f>
        <v>2.8241666666666667</v>
      </c>
      <c r="H54" s="288"/>
      <c r="I54" s="288">
        <f>$F54/4/3</f>
        <v>2.8241666666666667</v>
      </c>
      <c r="J54" s="288"/>
      <c r="K54" s="288">
        <f>$F54/4/3</f>
        <v>2.8241666666666667</v>
      </c>
      <c r="L54" s="288"/>
      <c r="M54" s="289">
        <v>2</v>
      </c>
      <c r="N54" s="290" t="s">
        <v>584</v>
      </c>
    </row>
    <row r="55" spans="1:31" s="313" customFormat="1" ht="18.75" x14ac:dyDescent="0.3">
      <c r="A55" s="560">
        <v>41</v>
      </c>
      <c r="B55" s="580">
        <v>600</v>
      </c>
      <c r="C55" s="651" t="s">
        <v>115</v>
      </c>
      <c r="D55" s="652"/>
      <c r="E55" s="103" t="s">
        <v>116</v>
      </c>
      <c r="F55" s="564">
        <v>3.0779999999999998</v>
      </c>
      <c r="G55" s="288"/>
      <c r="H55" s="288"/>
      <c r="I55" s="288"/>
      <c r="J55" s="564">
        <v>3</v>
      </c>
      <c r="K55" s="288"/>
      <c r="L55" s="288"/>
      <c r="M55" s="558">
        <v>12</v>
      </c>
      <c r="N55" s="556" t="s">
        <v>616</v>
      </c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</row>
    <row r="56" spans="1:31" s="313" customFormat="1" ht="18.75" x14ac:dyDescent="0.3">
      <c r="A56" s="574"/>
      <c r="B56" s="581"/>
      <c r="C56" s="653"/>
      <c r="D56" s="654"/>
      <c r="E56" s="103" t="s">
        <v>117</v>
      </c>
      <c r="F56" s="570"/>
      <c r="G56" s="288"/>
      <c r="H56" s="288"/>
      <c r="I56" s="288"/>
      <c r="J56" s="570"/>
      <c r="K56" s="288"/>
      <c r="L56" s="288"/>
      <c r="M56" s="583"/>
      <c r="N56" s="579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</row>
    <row r="57" spans="1:31" s="313" customFormat="1" ht="18.75" x14ac:dyDescent="0.3">
      <c r="A57" s="574"/>
      <c r="B57" s="581"/>
      <c r="C57" s="653"/>
      <c r="D57" s="654"/>
      <c r="E57" s="103" t="s">
        <v>118</v>
      </c>
      <c r="F57" s="570"/>
      <c r="G57" s="288"/>
      <c r="H57" s="288"/>
      <c r="I57" s="288"/>
      <c r="J57" s="570"/>
      <c r="K57" s="288"/>
      <c r="L57" s="288"/>
      <c r="M57" s="583"/>
      <c r="N57" s="579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</row>
    <row r="58" spans="1:31" s="313" customFormat="1" ht="18.75" x14ac:dyDescent="0.3">
      <c r="A58" s="574"/>
      <c r="B58" s="581"/>
      <c r="C58" s="653"/>
      <c r="D58" s="654"/>
      <c r="E58" s="103" t="s">
        <v>119</v>
      </c>
      <c r="F58" s="570"/>
      <c r="G58" s="288"/>
      <c r="H58" s="288"/>
      <c r="I58" s="288"/>
      <c r="J58" s="570"/>
      <c r="K58" s="288"/>
      <c r="L58" s="288"/>
      <c r="M58" s="583"/>
      <c r="N58" s="579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</row>
    <row r="59" spans="1:31" s="313" customFormat="1" ht="18.75" x14ac:dyDescent="0.3">
      <c r="A59" s="574"/>
      <c r="B59" s="581"/>
      <c r="C59" s="653"/>
      <c r="D59" s="654"/>
      <c r="E59" s="103" t="s">
        <v>120</v>
      </c>
      <c r="F59" s="570"/>
      <c r="G59" s="288"/>
      <c r="H59" s="288"/>
      <c r="I59" s="288"/>
      <c r="J59" s="570"/>
      <c r="K59" s="288"/>
      <c r="L59" s="288"/>
      <c r="M59" s="583"/>
      <c r="N59" s="579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</row>
    <row r="60" spans="1:31" s="313" customFormat="1" ht="18.75" x14ac:dyDescent="0.3">
      <c r="A60" s="561"/>
      <c r="B60" s="582"/>
      <c r="C60" s="655"/>
      <c r="D60" s="656"/>
      <c r="E60" s="103" t="s">
        <v>121</v>
      </c>
      <c r="F60" s="565"/>
      <c r="G60" s="288"/>
      <c r="H60" s="288"/>
      <c r="I60" s="288"/>
      <c r="J60" s="565"/>
      <c r="K60" s="288"/>
      <c r="L60" s="288"/>
      <c r="M60" s="559"/>
      <c r="N60" s="557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</row>
    <row r="61" spans="1:31" s="313" customFormat="1" ht="18.75" x14ac:dyDescent="0.3">
      <c r="A61" s="355">
        <v>42</v>
      </c>
      <c r="B61" s="356">
        <v>55</v>
      </c>
      <c r="C61" s="357" t="s">
        <v>122</v>
      </c>
      <c r="D61" s="357" t="s">
        <v>680</v>
      </c>
      <c r="E61" s="357" t="s">
        <v>123</v>
      </c>
      <c r="F61" s="358">
        <v>0.22</v>
      </c>
      <c r="G61" s="358"/>
      <c r="H61" s="358"/>
      <c r="I61" s="358"/>
      <c r="J61" s="358">
        <v>0.75</v>
      </c>
      <c r="K61" s="358"/>
      <c r="L61" s="358"/>
      <c r="M61" s="346">
        <v>1</v>
      </c>
      <c r="N61" s="359" t="s">
        <v>124</v>
      </c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</row>
    <row r="62" spans="1:31" s="313" customFormat="1" ht="18.75" x14ac:dyDescent="0.3">
      <c r="A62" s="326">
        <v>43</v>
      </c>
      <c r="B62" s="330">
        <v>1963</v>
      </c>
      <c r="C62" s="103" t="s">
        <v>125</v>
      </c>
      <c r="D62" s="103" t="s">
        <v>678</v>
      </c>
      <c r="E62" s="103" t="s">
        <v>126</v>
      </c>
      <c r="F62" s="288">
        <v>1.381</v>
      </c>
      <c r="G62" s="288"/>
      <c r="H62" s="288"/>
      <c r="I62" s="288"/>
      <c r="J62" s="288">
        <v>0.75</v>
      </c>
      <c r="K62" s="288"/>
      <c r="L62" s="288"/>
      <c r="M62" s="289">
        <v>1</v>
      </c>
      <c r="N62" s="329" t="s">
        <v>648</v>
      </c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</row>
    <row r="63" spans="1:31" s="313" customFormat="1" ht="18.75" x14ac:dyDescent="0.3">
      <c r="A63" s="365">
        <v>44</v>
      </c>
      <c r="B63" s="330">
        <v>2654</v>
      </c>
      <c r="C63" s="103" t="s">
        <v>127</v>
      </c>
      <c r="D63" s="103" t="s">
        <v>581</v>
      </c>
      <c r="E63" s="103" t="s">
        <v>126</v>
      </c>
      <c r="F63" s="288">
        <v>1.379</v>
      </c>
      <c r="G63" s="288"/>
      <c r="H63" s="288"/>
      <c r="I63" s="288"/>
      <c r="J63" s="288">
        <v>1.5</v>
      </c>
      <c r="K63" s="288"/>
      <c r="L63" s="288"/>
      <c r="M63" s="289">
        <v>2</v>
      </c>
      <c r="N63" s="329" t="s">
        <v>612</v>
      </c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</row>
    <row r="64" spans="1:31" ht="18.75" x14ac:dyDescent="0.3">
      <c r="A64" s="326">
        <v>45</v>
      </c>
      <c r="B64" s="330">
        <v>24</v>
      </c>
      <c r="C64" s="103" t="s">
        <v>613</v>
      </c>
      <c r="D64" s="103" t="s">
        <v>1384</v>
      </c>
      <c r="E64" s="103" t="s">
        <v>187</v>
      </c>
      <c r="F64" s="169">
        <v>24</v>
      </c>
      <c r="G64" s="169"/>
      <c r="H64" s="169">
        <v>3</v>
      </c>
      <c r="I64" s="169"/>
      <c r="J64" s="169">
        <v>3</v>
      </c>
      <c r="K64" s="170"/>
      <c r="L64" s="169"/>
      <c r="M64" s="170">
        <v>4</v>
      </c>
      <c r="N64" s="332" t="s">
        <v>583</v>
      </c>
      <c r="O64" s="166"/>
    </row>
    <row r="65" spans="1:15" ht="18.75" x14ac:dyDescent="0.3">
      <c r="A65" s="365">
        <v>46</v>
      </c>
      <c r="B65" s="330">
        <v>24</v>
      </c>
      <c r="C65" s="103" t="s">
        <v>613</v>
      </c>
      <c r="D65" s="103" t="s">
        <v>828</v>
      </c>
      <c r="E65" s="103" t="s">
        <v>829</v>
      </c>
      <c r="F65" s="169">
        <v>24</v>
      </c>
      <c r="G65" s="169"/>
      <c r="H65" s="169">
        <v>3</v>
      </c>
      <c r="I65" s="169"/>
      <c r="J65" s="169">
        <v>3</v>
      </c>
      <c r="K65" s="169"/>
      <c r="L65" s="169"/>
      <c r="M65" s="170">
        <v>4</v>
      </c>
      <c r="N65" s="332" t="s">
        <v>583</v>
      </c>
      <c r="O65" s="166"/>
    </row>
    <row r="66" spans="1:15" ht="18.75" x14ac:dyDescent="0.3">
      <c r="A66" s="326">
        <v>47</v>
      </c>
      <c r="B66" s="175">
        <v>24</v>
      </c>
      <c r="C66" s="177" t="s">
        <v>613</v>
      </c>
      <c r="D66" s="177" t="s">
        <v>1383</v>
      </c>
      <c r="E66" s="103" t="s">
        <v>687</v>
      </c>
      <c r="F66" s="288">
        <v>24</v>
      </c>
      <c r="G66" s="169"/>
      <c r="H66" s="169">
        <v>3</v>
      </c>
      <c r="I66" s="169"/>
      <c r="J66" s="169"/>
      <c r="K66" s="169">
        <v>3</v>
      </c>
      <c r="L66" s="169"/>
      <c r="M66" s="341">
        <v>2</v>
      </c>
      <c r="N66" s="171" t="s">
        <v>583</v>
      </c>
      <c r="O66" s="166"/>
    </row>
    <row r="67" spans="1:15" ht="18.75" x14ac:dyDescent="0.3">
      <c r="A67" s="365">
        <v>48</v>
      </c>
      <c r="B67" s="175">
        <v>24</v>
      </c>
      <c r="C67" s="177" t="s">
        <v>613</v>
      </c>
      <c r="D67" s="177" t="s">
        <v>688</v>
      </c>
      <c r="E67" s="103" t="s">
        <v>689</v>
      </c>
      <c r="F67" s="288">
        <v>12</v>
      </c>
      <c r="G67" s="169"/>
      <c r="H67" s="169">
        <v>1.5</v>
      </c>
      <c r="I67" s="169"/>
      <c r="J67" s="169"/>
      <c r="K67" s="169">
        <v>1.5</v>
      </c>
      <c r="L67" s="169"/>
      <c r="M67" s="341">
        <v>2</v>
      </c>
      <c r="N67" s="171" t="s">
        <v>583</v>
      </c>
      <c r="O67" s="166"/>
    </row>
    <row r="68" spans="1:15" ht="18.75" x14ac:dyDescent="0.25">
      <c r="A68" s="289"/>
      <c r="B68" s="286"/>
      <c r="C68" s="327" t="s">
        <v>586</v>
      </c>
      <c r="D68" s="327"/>
      <c r="E68" s="327"/>
      <c r="F68" s="360">
        <f t="shared" ref="F68:M68" si="6">SUM(F11:F67)</f>
        <v>1315.2649999999999</v>
      </c>
      <c r="G68" s="360">
        <f t="shared" si="6"/>
        <v>41.144999999999996</v>
      </c>
      <c r="H68" s="360">
        <f t="shared" si="6"/>
        <v>66.877499999999998</v>
      </c>
      <c r="I68" s="360">
        <f t="shared" si="6"/>
        <v>46.435000000000002</v>
      </c>
      <c r="J68" s="360">
        <f t="shared" si="6"/>
        <v>66.672499999999985</v>
      </c>
      <c r="K68" s="360">
        <f t="shared" si="6"/>
        <v>51.685000000000002</v>
      </c>
      <c r="L68" s="360">
        <f t="shared" si="6"/>
        <v>54.447499999999991</v>
      </c>
      <c r="M68" s="350">
        <f t="shared" si="6"/>
        <v>115</v>
      </c>
      <c r="N68" s="290"/>
      <c r="O68" s="15"/>
    </row>
    <row r="69" spans="1:15" ht="18.75" x14ac:dyDescent="0.25">
      <c r="A69" s="361"/>
      <c r="B69" s="362"/>
      <c r="C69" s="363"/>
      <c r="D69" s="363"/>
      <c r="E69" s="363"/>
      <c r="F69" s="362"/>
      <c r="G69" s="361"/>
      <c r="H69" s="361"/>
      <c r="I69" s="361"/>
      <c r="J69" s="361"/>
      <c r="K69" s="361"/>
      <c r="L69" s="361"/>
      <c r="M69" s="361"/>
      <c r="N69" s="364"/>
      <c r="O69" s="15"/>
    </row>
    <row r="70" spans="1:15" ht="18.75" x14ac:dyDescent="0.25">
      <c r="A70" s="657" t="s">
        <v>587</v>
      </c>
      <c r="B70" s="657"/>
      <c r="C70" s="657"/>
      <c r="D70" s="141"/>
      <c r="E70" s="141"/>
      <c r="F70" s="196"/>
      <c r="G70" s="117"/>
      <c r="H70" s="117"/>
      <c r="I70" s="117"/>
      <c r="J70" s="117"/>
      <c r="K70" s="117"/>
      <c r="L70" s="117"/>
      <c r="M70" s="117"/>
      <c r="N70" s="189"/>
      <c r="O70" s="15"/>
    </row>
    <row r="71" spans="1:15" ht="18.75" x14ac:dyDescent="0.25">
      <c r="A71" s="535" t="s">
        <v>588</v>
      </c>
      <c r="B71" s="535"/>
      <c r="C71" s="535"/>
      <c r="D71" s="141"/>
      <c r="E71" s="141"/>
      <c r="F71" s="196"/>
      <c r="G71" s="117"/>
      <c r="H71" s="117"/>
      <c r="I71" s="117"/>
      <c r="J71" s="117"/>
      <c r="K71" s="117"/>
      <c r="L71" s="117"/>
      <c r="M71" s="117"/>
      <c r="N71" s="189"/>
      <c r="O71" s="15"/>
    </row>
    <row r="72" spans="1:15" ht="18.75" x14ac:dyDescent="0.25">
      <c r="A72" s="535" t="s">
        <v>589</v>
      </c>
      <c r="B72" s="535"/>
      <c r="C72" s="535"/>
      <c r="D72" s="535"/>
      <c r="E72" s="141"/>
      <c r="F72" s="196"/>
      <c r="G72" s="117"/>
      <c r="H72" s="117"/>
      <c r="I72" s="117"/>
      <c r="J72" s="117"/>
      <c r="K72" s="117"/>
      <c r="L72" s="117"/>
      <c r="M72" s="117"/>
      <c r="N72" s="189"/>
      <c r="O72" s="15"/>
    </row>
    <row r="73" spans="1:15" ht="18.75" x14ac:dyDescent="0.25">
      <c r="A73" s="535" t="s">
        <v>590</v>
      </c>
      <c r="B73" s="535"/>
      <c r="C73" s="535"/>
      <c r="D73" s="535"/>
      <c r="E73" s="141"/>
      <c r="F73" s="196"/>
      <c r="G73" s="117"/>
      <c r="H73" s="117"/>
      <c r="I73" s="117"/>
      <c r="J73" s="117"/>
      <c r="K73" s="117"/>
      <c r="L73" s="117"/>
      <c r="M73" s="117"/>
      <c r="N73" s="189"/>
      <c r="O73" s="15"/>
    </row>
    <row r="74" spans="1:15" ht="18.75" x14ac:dyDescent="0.25">
      <c r="A74" s="535" t="s">
        <v>446</v>
      </c>
      <c r="B74" s="535"/>
      <c r="C74" s="535"/>
      <c r="D74" s="535"/>
      <c r="E74" s="141"/>
      <c r="F74" s="196"/>
      <c r="G74" s="117"/>
      <c r="H74" s="117"/>
      <c r="I74" s="117"/>
      <c r="J74" s="117"/>
      <c r="K74" s="117"/>
      <c r="L74" s="117"/>
      <c r="M74" s="117"/>
      <c r="N74" s="189"/>
      <c r="O74" s="15"/>
    </row>
    <row r="75" spans="1:15" ht="18.75" x14ac:dyDescent="0.25">
      <c r="A75" s="117"/>
      <c r="B75" s="196"/>
      <c r="C75" s="141"/>
      <c r="D75" s="141"/>
      <c r="E75" s="141"/>
      <c r="F75" s="196"/>
      <c r="G75" s="117"/>
      <c r="H75" s="117"/>
      <c r="I75" s="117"/>
      <c r="J75" s="117"/>
      <c r="K75" s="117"/>
      <c r="L75" s="117"/>
      <c r="M75" s="117"/>
      <c r="N75" s="189"/>
      <c r="O75" s="15"/>
    </row>
    <row r="76" spans="1:15" ht="18.75" x14ac:dyDescent="0.25">
      <c r="A76" s="657" t="s">
        <v>591</v>
      </c>
      <c r="B76" s="657"/>
      <c r="C76" s="657"/>
      <c r="D76" s="141"/>
      <c r="E76" s="141"/>
      <c r="F76" s="196"/>
      <c r="G76" s="117"/>
      <c r="H76" s="117"/>
      <c r="I76" s="117"/>
      <c r="J76" s="117"/>
      <c r="K76" s="117"/>
      <c r="L76" s="117"/>
      <c r="M76" s="117"/>
      <c r="N76" s="189"/>
      <c r="O76" s="15"/>
    </row>
    <row r="77" spans="1:15" ht="18.75" x14ac:dyDescent="0.25">
      <c r="A77" s="535" t="s">
        <v>592</v>
      </c>
      <c r="B77" s="535"/>
      <c r="C77" s="535"/>
      <c r="D77" s="141"/>
      <c r="E77" s="141" t="s">
        <v>350</v>
      </c>
      <c r="F77" s="196"/>
      <c r="G77" s="117" t="s">
        <v>594</v>
      </c>
      <c r="H77" s="117"/>
      <c r="I77" s="117"/>
      <c r="J77" s="117"/>
      <c r="K77" s="117"/>
      <c r="L77" s="117"/>
      <c r="M77" s="117"/>
      <c r="N77" s="189"/>
      <c r="O77" s="15"/>
    </row>
    <row r="78" spans="1:15" ht="18.75" x14ac:dyDescent="0.25">
      <c r="A78" s="117"/>
      <c r="B78" s="196"/>
      <c r="C78" s="141"/>
      <c r="D78" s="141"/>
      <c r="E78" s="141"/>
      <c r="F78" s="196"/>
      <c r="G78" s="117"/>
      <c r="H78" s="117"/>
      <c r="I78" s="117"/>
      <c r="J78" s="117"/>
      <c r="K78" s="117"/>
      <c r="L78" s="117"/>
      <c r="M78" s="117"/>
      <c r="N78" s="189"/>
      <c r="O78" s="15"/>
    </row>
    <row r="79" spans="1:15" ht="18.75" x14ac:dyDescent="0.25">
      <c r="A79" s="535" t="s">
        <v>595</v>
      </c>
      <c r="B79" s="535"/>
      <c r="C79" s="535"/>
      <c r="D79" s="141"/>
      <c r="E79" s="141" t="s">
        <v>350</v>
      </c>
      <c r="F79" s="196"/>
      <c r="G79" s="117" t="s">
        <v>431</v>
      </c>
      <c r="H79" s="117"/>
      <c r="I79" s="117"/>
      <c r="J79" s="117"/>
      <c r="K79" s="117"/>
      <c r="L79" s="117"/>
      <c r="M79" s="117"/>
      <c r="N79" s="189"/>
      <c r="O79" s="15"/>
    </row>
    <row r="80" spans="1:15" ht="18.75" x14ac:dyDescent="0.25">
      <c r="A80" s="117"/>
      <c r="B80" s="196"/>
      <c r="C80" s="141"/>
      <c r="D80" s="141"/>
      <c r="E80" s="141"/>
      <c r="F80" s="196"/>
      <c r="G80" s="117"/>
      <c r="H80" s="117"/>
      <c r="I80" s="117"/>
      <c r="J80" s="117"/>
      <c r="K80" s="117"/>
      <c r="L80" s="117"/>
      <c r="M80" s="117"/>
      <c r="N80" s="189"/>
      <c r="O80" s="15"/>
    </row>
    <row r="81" spans="1:15" ht="18.75" x14ac:dyDescent="0.25">
      <c r="A81" s="535" t="s">
        <v>98</v>
      </c>
      <c r="B81" s="535"/>
      <c r="C81" s="535"/>
      <c r="D81" s="141"/>
      <c r="E81" s="141" t="s">
        <v>350</v>
      </c>
      <c r="F81" s="196"/>
      <c r="G81" s="117" t="s">
        <v>597</v>
      </c>
      <c r="H81" s="117"/>
      <c r="I81" s="117"/>
      <c r="J81" s="117"/>
      <c r="K81" s="117"/>
      <c r="L81" s="117"/>
      <c r="M81" s="117"/>
      <c r="N81" s="189"/>
      <c r="O81" s="15"/>
    </row>
    <row r="82" spans="1:15" ht="18.75" x14ac:dyDescent="0.25">
      <c r="A82" s="117"/>
      <c r="B82" s="196"/>
      <c r="C82" s="141"/>
      <c r="D82" s="141"/>
      <c r="E82" s="141"/>
      <c r="F82" s="196"/>
      <c r="G82" s="117"/>
      <c r="H82" s="117"/>
      <c r="I82" s="117"/>
      <c r="J82" s="117"/>
      <c r="K82" s="117"/>
      <c r="L82" s="117"/>
      <c r="M82" s="117"/>
      <c r="N82" s="189"/>
    </row>
    <row r="83" spans="1:15" ht="18.75" x14ac:dyDescent="0.25">
      <c r="A83" s="535" t="s">
        <v>17</v>
      </c>
      <c r="B83" s="535"/>
      <c r="C83" s="535"/>
      <c r="D83" s="141"/>
      <c r="E83" s="141" t="s">
        <v>449</v>
      </c>
      <c r="F83" s="196"/>
      <c r="G83" s="117"/>
      <c r="H83" s="117"/>
      <c r="I83" s="117"/>
      <c r="J83" s="117"/>
      <c r="K83" s="117"/>
      <c r="L83" s="117"/>
      <c r="M83" s="117"/>
      <c r="N83" s="189"/>
    </row>
    <row r="84" spans="1:15" ht="18.75" x14ac:dyDescent="0.25">
      <c r="A84" s="117"/>
      <c r="B84" s="196"/>
      <c r="C84" s="141"/>
      <c r="D84" s="141"/>
      <c r="E84" s="141"/>
      <c r="F84" s="196"/>
      <c r="G84" s="117"/>
      <c r="H84" s="117"/>
      <c r="I84" s="117"/>
      <c r="J84" s="117"/>
      <c r="K84" s="117"/>
      <c r="L84" s="117"/>
      <c r="M84" s="117"/>
      <c r="N84" s="189"/>
    </row>
    <row r="85" spans="1:15" ht="18.75" x14ac:dyDescent="0.25">
      <c r="A85" s="535" t="s">
        <v>598</v>
      </c>
      <c r="B85" s="535"/>
      <c r="C85" s="535"/>
      <c r="D85" s="141"/>
      <c r="E85" s="141" t="s">
        <v>349</v>
      </c>
      <c r="F85" s="196"/>
      <c r="G85" s="117" t="s">
        <v>32</v>
      </c>
      <c r="H85" s="117"/>
      <c r="I85" s="117"/>
      <c r="J85" s="117"/>
      <c r="K85" s="117"/>
      <c r="L85" s="117"/>
      <c r="M85" s="117"/>
      <c r="N85" s="189"/>
    </row>
    <row r="86" spans="1:15" ht="18.75" x14ac:dyDescent="0.25">
      <c r="A86" s="117"/>
      <c r="B86" s="196"/>
      <c r="C86" s="141"/>
      <c r="D86" s="141"/>
      <c r="E86" s="141" t="s">
        <v>599</v>
      </c>
      <c r="F86" s="196"/>
      <c r="G86" s="117" t="s">
        <v>600</v>
      </c>
      <c r="H86" s="117"/>
      <c r="I86" s="117"/>
      <c r="J86" s="117"/>
      <c r="K86" s="117"/>
      <c r="L86" s="117"/>
      <c r="M86" s="117"/>
      <c r="N86" s="189"/>
    </row>
    <row r="87" spans="1:15" ht="15.75" x14ac:dyDescent="0.25">
      <c r="A87" s="118"/>
      <c r="B87" s="197"/>
      <c r="C87" s="192"/>
      <c r="D87" s="192"/>
      <c r="E87" s="192"/>
      <c r="F87" s="197"/>
      <c r="G87" s="118"/>
      <c r="H87" s="118"/>
      <c r="I87" s="118"/>
      <c r="J87" s="118"/>
      <c r="K87" s="118"/>
      <c r="L87" s="118"/>
      <c r="M87" s="118"/>
      <c r="N87" s="190"/>
    </row>
  </sheetData>
  <mergeCells count="29">
    <mergeCell ref="A2:C2"/>
    <mergeCell ref="A8:N8"/>
    <mergeCell ref="G9:L9"/>
    <mergeCell ref="K5:N5"/>
    <mergeCell ref="A7:N7"/>
    <mergeCell ref="A1:C1"/>
    <mergeCell ref="K1:N1"/>
    <mergeCell ref="K2:N2"/>
    <mergeCell ref="K3:N3"/>
    <mergeCell ref="A73:D73"/>
    <mergeCell ref="A70:C70"/>
    <mergeCell ref="A3:D3"/>
    <mergeCell ref="K4:N4"/>
    <mergeCell ref="A71:C71"/>
    <mergeCell ref="A72:D72"/>
    <mergeCell ref="N55:N60"/>
    <mergeCell ref="M55:M60"/>
    <mergeCell ref="A55:A60"/>
    <mergeCell ref="B55:B60"/>
    <mergeCell ref="C55:D60"/>
    <mergeCell ref="F55:F60"/>
    <mergeCell ref="J55:J60"/>
    <mergeCell ref="A85:C85"/>
    <mergeCell ref="A74:D74"/>
    <mergeCell ref="A76:C76"/>
    <mergeCell ref="A77:C77"/>
    <mergeCell ref="A79:C79"/>
    <mergeCell ref="A81:C81"/>
    <mergeCell ref="A83:C83"/>
  </mergeCells>
  <phoneticPr fontId="12" type="noConversion"/>
  <pageMargins left="0.19685039370078741" right="0.19685039370078741" top="0.19685039370078741" bottom="0.19685039370078741" header="0.51181102362204722" footer="0.51181102362204722"/>
  <pageSetup paperSize="9" scale="50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24"/>
  <sheetViews>
    <sheetView view="pageBreakPreview" zoomScale="70" zoomScaleNormal="100" zoomScaleSheetLayoutView="70" workbookViewId="0">
      <selection activeCell="I24" sqref="I24"/>
    </sheetView>
  </sheetViews>
  <sheetFormatPr defaultRowHeight="18.75" x14ac:dyDescent="0.3"/>
  <cols>
    <col min="1" max="1" width="5.85546875" style="142" customWidth="1"/>
    <col min="2" max="2" width="12.85546875" style="142" customWidth="1"/>
    <col min="3" max="3" width="33.140625" style="178" customWidth="1"/>
    <col min="4" max="4" width="27.7109375" style="178" customWidth="1"/>
    <col min="5" max="5" width="33.7109375" style="178" customWidth="1"/>
    <col min="6" max="6" width="13.7109375" style="172" customWidth="1"/>
    <col min="7" max="12" width="8.28515625" style="172" customWidth="1"/>
    <col min="13" max="13" width="12.7109375" style="142" customWidth="1"/>
    <col min="14" max="14" width="20.140625" style="178" customWidth="1"/>
    <col min="15" max="15" width="26.140625" customWidth="1"/>
  </cols>
  <sheetData>
    <row r="1" spans="1:14" x14ac:dyDescent="0.3">
      <c r="A1" s="480" t="s">
        <v>558</v>
      </c>
      <c r="B1" s="480"/>
      <c r="C1" s="480"/>
      <c r="D1" s="191"/>
      <c r="E1" s="191"/>
      <c r="F1" s="112"/>
      <c r="G1" s="112"/>
      <c r="H1" s="112"/>
      <c r="I1" s="112"/>
      <c r="J1" s="112"/>
      <c r="K1" s="112"/>
      <c r="L1" s="480" t="s">
        <v>559</v>
      </c>
      <c r="M1" s="480"/>
      <c r="N1" s="480"/>
    </row>
    <row r="2" spans="1:14" x14ac:dyDescent="0.3">
      <c r="A2" s="480" t="s">
        <v>1352</v>
      </c>
      <c r="B2" s="480"/>
      <c r="C2" s="480"/>
      <c r="D2" s="191"/>
      <c r="E2" s="191"/>
      <c r="F2" s="112"/>
      <c r="G2" s="112"/>
      <c r="H2" s="112"/>
      <c r="I2" s="112"/>
      <c r="J2" s="112"/>
      <c r="K2" s="112"/>
      <c r="L2" s="480" t="s">
        <v>430</v>
      </c>
      <c r="M2" s="480"/>
      <c r="N2" s="480"/>
    </row>
    <row r="3" spans="1:14" x14ac:dyDescent="0.3">
      <c r="A3" s="528" t="s">
        <v>1353</v>
      </c>
      <c r="B3" s="528"/>
      <c r="C3" s="528"/>
      <c r="D3" s="191"/>
      <c r="E3" s="191"/>
      <c r="F3" s="112"/>
      <c r="G3" s="112"/>
      <c r="H3" s="112"/>
      <c r="I3" s="112"/>
      <c r="J3" s="112"/>
      <c r="K3" s="112"/>
      <c r="L3" s="480" t="s">
        <v>560</v>
      </c>
      <c r="M3" s="480"/>
      <c r="N3" s="480"/>
    </row>
    <row r="4" spans="1:14" x14ac:dyDescent="0.3">
      <c r="A4" s="480" t="s">
        <v>1320</v>
      </c>
      <c r="B4" s="480"/>
      <c r="C4" s="480"/>
      <c r="D4" s="191"/>
      <c r="E4" s="191"/>
      <c r="F4" s="112"/>
      <c r="G4" s="112"/>
      <c r="H4" s="112"/>
      <c r="I4" s="112"/>
      <c r="J4" s="112"/>
      <c r="K4" s="112"/>
      <c r="L4" s="480" t="s">
        <v>553</v>
      </c>
      <c r="M4" s="480"/>
      <c r="N4" s="480"/>
    </row>
    <row r="5" spans="1:14" x14ac:dyDescent="0.3">
      <c r="A5" s="102" t="s">
        <v>1365</v>
      </c>
      <c r="B5" s="102"/>
      <c r="C5" s="102"/>
      <c r="D5" s="191"/>
      <c r="E5" s="191"/>
      <c r="F5" s="112"/>
      <c r="G5" s="112"/>
      <c r="H5" s="112"/>
      <c r="I5" s="112"/>
      <c r="J5" s="112"/>
      <c r="K5" s="112"/>
      <c r="L5" s="480" t="s">
        <v>1359</v>
      </c>
      <c r="M5" s="480"/>
      <c r="N5" s="480"/>
    </row>
    <row r="6" spans="1:14" x14ac:dyDescent="0.3">
      <c r="A6" s="2"/>
      <c r="B6" s="2"/>
      <c r="C6" s="191"/>
      <c r="D6" s="191"/>
      <c r="E6" s="191"/>
      <c r="F6" s="112"/>
      <c r="G6" s="112"/>
      <c r="H6" s="112"/>
      <c r="I6" s="112"/>
      <c r="J6" s="112"/>
      <c r="K6" s="112"/>
      <c r="L6" s="112"/>
      <c r="M6" s="2"/>
      <c r="N6" s="191"/>
    </row>
    <row r="7" spans="1:14" x14ac:dyDescent="0.3">
      <c r="A7" s="551" t="s">
        <v>99</v>
      </c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</row>
    <row r="8" spans="1:14" x14ac:dyDescent="0.3">
      <c r="A8" s="551" t="s">
        <v>1339</v>
      </c>
      <c r="B8" s="551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</row>
    <row r="9" spans="1:14" s="144" customFormat="1" ht="56.25" x14ac:dyDescent="0.25">
      <c r="A9" s="48" t="s">
        <v>563</v>
      </c>
      <c r="B9" s="48" t="s">
        <v>342</v>
      </c>
      <c r="C9" s="48" t="s">
        <v>348</v>
      </c>
      <c r="D9" s="48" t="s">
        <v>344</v>
      </c>
      <c r="E9" s="48" t="s">
        <v>564</v>
      </c>
      <c r="F9" s="48" t="s">
        <v>346</v>
      </c>
      <c r="G9" s="552" t="s">
        <v>565</v>
      </c>
      <c r="H9" s="552"/>
      <c r="I9" s="552"/>
      <c r="J9" s="552"/>
      <c r="K9" s="552"/>
      <c r="L9" s="552"/>
      <c r="M9" s="48" t="s">
        <v>602</v>
      </c>
      <c r="N9" s="48" t="s">
        <v>566</v>
      </c>
    </row>
    <row r="10" spans="1:14" x14ac:dyDescent="0.3">
      <c r="A10" s="5"/>
      <c r="B10" s="5"/>
      <c r="C10" s="168"/>
      <c r="D10" s="168"/>
      <c r="E10" s="168"/>
      <c r="F10" s="78"/>
      <c r="G10" s="78" t="s">
        <v>567</v>
      </c>
      <c r="H10" s="78" t="s">
        <v>568</v>
      </c>
      <c r="I10" s="78" t="s">
        <v>569</v>
      </c>
      <c r="J10" s="78" t="s">
        <v>570</v>
      </c>
      <c r="K10" s="78" t="s">
        <v>571</v>
      </c>
      <c r="L10" s="78" t="s">
        <v>572</v>
      </c>
      <c r="M10" s="6"/>
      <c r="N10" s="168"/>
    </row>
    <row r="11" spans="1:14" x14ac:dyDescent="0.3">
      <c r="A11" s="13">
        <v>1</v>
      </c>
      <c r="B11" s="21" t="s">
        <v>279</v>
      </c>
      <c r="C11" s="18" t="s">
        <v>280</v>
      </c>
      <c r="D11" s="18" t="s">
        <v>581</v>
      </c>
      <c r="E11" s="18" t="s">
        <v>281</v>
      </c>
      <c r="F11" s="59">
        <v>0.95899999999999996</v>
      </c>
      <c r="G11" s="59">
        <v>0.95899999999999996</v>
      </c>
      <c r="H11" s="205"/>
      <c r="I11" s="59"/>
      <c r="J11" s="59"/>
      <c r="K11" s="59"/>
      <c r="L11" s="59"/>
      <c r="M11" s="21">
        <v>1</v>
      </c>
      <c r="N11" s="18" t="s">
        <v>644</v>
      </c>
    </row>
    <row r="12" spans="1:14" x14ac:dyDescent="0.3">
      <c r="A12" s="13">
        <v>2</v>
      </c>
      <c r="B12" s="21">
        <v>2918</v>
      </c>
      <c r="C12" s="18" t="s">
        <v>525</v>
      </c>
      <c r="D12" s="18" t="s">
        <v>526</v>
      </c>
      <c r="E12" s="18" t="s">
        <v>527</v>
      </c>
      <c r="F12" s="59">
        <v>4.9000000000000002E-2</v>
      </c>
      <c r="G12" s="59">
        <v>4.9000000000000002E-2</v>
      </c>
      <c r="H12" s="205"/>
      <c r="I12" s="59"/>
      <c r="J12" s="59"/>
      <c r="K12" s="59"/>
      <c r="L12" s="59"/>
      <c r="M12" s="21" t="s">
        <v>580</v>
      </c>
      <c r="N12" s="18"/>
    </row>
    <row r="13" spans="1:14" x14ac:dyDescent="0.3">
      <c r="A13" s="13">
        <v>3</v>
      </c>
      <c r="B13" s="21">
        <v>2757</v>
      </c>
      <c r="C13" s="18" t="s">
        <v>370</v>
      </c>
      <c r="D13" s="18" t="s">
        <v>634</v>
      </c>
      <c r="E13" s="18" t="s">
        <v>371</v>
      </c>
      <c r="F13" s="59">
        <v>9</v>
      </c>
      <c r="G13" s="59">
        <v>0.75</v>
      </c>
      <c r="H13" s="59"/>
      <c r="I13" s="59">
        <v>0.75</v>
      </c>
      <c r="J13" s="205"/>
      <c r="K13" s="59"/>
      <c r="L13" s="59">
        <v>0.75</v>
      </c>
      <c r="M13" s="21">
        <v>1</v>
      </c>
      <c r="N13" s="18" t="s">
        <v>584</v>
      </c>
    </row>
    <row r="14" spans="1:14" x14ac:dyDescent="0.3">
      <c r="A14" s="13">
        <v>4</v>
      </c>
      <c r="B14" s="21" t="s">
        <v>479</v>
      </c>
      <c r="C14" s="18" t="s">
        <v>859</v>
      </c>
      <c r="D14" s="18" t="s">
        <v>860</v>
      </c>
      <c r="E14" s="18" t="s">
        <v>861</v>
      </c>
      <c r="F14" s="59">
        <v>1.5</v>
      </c>
      <c r="G14" s="59"/>
      <c r="H14" s="59"/>
      <c r="I14" s="59"/>
      <c r="J14" s="59"/>
      <c r="K14" s="59"/>
      <c r="L14" s="59"/>
      <c r="M14" s="21">
        <v>1</v>
      </c>
      <c r="N14" s="18" t="s">
        <v>555</v>
      </c>
    </row>
    <row r="15" spans="1:14" x14ac:dyDescent="0.3">
      <c r="A15" s="13">
        <v>5</v>
      </c>
      <c r="B15" s="21">
        <v>109</v>
      </c>
      <c r="C15" s="18" t="s">
        <v>573</v>
      </c>
      <c r="D15" s="18" t="s">
        <v>574</v>
      </c>
      <c r="E15" s="18" t="s">
        <v>505</v>
      </c>
      <c r="F15" s="59">
        <v>84.5</v>
      </c>
      <c r="G15" s="59">
        <v>7.04</v>
      </c>
      <c r="H15" s="59"/>
      <c r="I15" s="59">
        <v>7.04</v>
      </c>
      <c r="J15" s="59"/>
      <c r="K15" s="59"/>
      <c r="L15" s="59">
        <v>7.04</v>
      </c>
      <c r="M15" s="21">
        <v>9</v>
      </c>
      <c r="N15" s="18" t="s">
        <v>584</v>
      </c>
    </row>
    <row r="16" spans="1:14" x14ac:dyDescent="0.3">
      <c r="A16" s="13">
        <v>6</v>
      </c>
      <c r="B16" s="21" t="s">
        <v>128</v>
      </c>
      <c r="C16" s="18" t="s">
        <v>573</v>
      </c>
      <c r="D16" s="18" t="s">
        <v>574</v>
      </c>
      <c r="E16" s="18" t="s">
        <v>282</v>
      </c>
      <c r="F16" s="59">
        <v>28.9</v>
      </c>
      <c r="G16" s="59">
        <v>2.4</v>
      </c>
      <c r="H16" s="59"/>
      <c r="I16" s="59">
        <v>2.4</v>
      </c>
      <c r="J16" s="59"/>
      <c r="K16" s="59"/>
      <c r="L16" s="59">
        <v>2.4</v>
      </c>
      <c r="M16" s="21">
        <v>4</v>
      </c>
      <c r="N16" s="18" t="s">
        <v>584</v>
      </c>
    </row>
    <row r="17" spans="1:14" x14ac:dyDescent="0.3">
      <c r="A17" s="13">
        <v>7</v>
      </c>
      <c r="B17" s="21">
        <v>109</v>
      </c>
      <c r="C17" s="18" t="s">
        <v>573</v>
      </c>
      <c r="D17" s="18" t="s">
        <v>574</v>
      </c>
      <c r="E17" s="18" t="s">
        <v>504</v>
      </c>
      <c r="F17" s="59">
        <v>107.48</v>
      </c>
      <c r="G17" s="59">
        <v>8.9</v>
      </c>
      <c r="H17" s="59"/>
      <c r="I17" s="59">
        <v>8.9</v>
      </c>
      <c r="J17" s="59"/>
      <c r="K17" s="59"/>
      <c r="L17" s="59">
        <v>8.9</v>
      </c>
      <c r="M17" s="21">
        <v>7</v>
      </c>
      <c r="N17" s="18" t="s">
        <v>584</v>
      </c>
    </row>
    <row r="18" spans="1:14" x14ac:dyDescent="0.3">
      <c r="A18" s="13">
        <v>8</v>
      </c>
      <c r="B18" s="21">
        <v>115</v>
      </c>
      <c r="C18" s="18" t="s">
        <v>655</v>
      </c>
      <c r="D18" s="18" t="s">
        <v>283</v>
      </c>
      <c r="E18" s="18" t="s">
        <v>284</v>
      </c>
      <c r="F18" s="59">
        <v>1.9</v>
      </c>
      <c r="G18" s="59">
        <v>1.9</v>
      </c>
      <c r="H18" s="59"/>
      <c r="I18" s="59"/>
      <c r="J18" s="59"/>
      <c r="K18" s="59"/>
      <c r="L18" s="59"/>
      <c r="M18" s="21" t="s">
        <v>425</v>
      </c>
      <c r="N18" s="18"/>
    </row>
    <row r="19" spans="1:14" x14ac:dyDescent="0.3">
      <c r="A19" s="13">
        <v>9</v>
      </c>
      <c r="B19" s="21">
        <v>1870</v>
      </c>
      <c r="C19" s="18" t="s">
        <v>545</v>
      </c>
      <c r="D19" s="18" t="s">
        <v>581</v>
      </c>
      <c r="E19" s="18" t="s">
        <v>542</v>
      </c>
      <c r="F19" s="59">
        <v>0.2</v>
      </c>
      <c r="G19" s="59">
        <v>0.2</v>
      </c>
      <c r="H19" s="59"/>
      <c r="I19" s="59"/>
      <c r="J19" s="59"/>
      <c r="K19" s="59"/>
      <c r="L19" s="59"/>
      <c r="M19" s="21" t="s">
        <v>580</v>
      </c>
      <c r="N19" s="18"/>
    </row>
    <row r="20" spans="1:14" x14ac:dyDescent="0.3">
      <c r="A20" s="13">
        <v>10</v>
      </c>
      <c r="B20" s="21" t="s">
        <v>285</v>
      </c>
      <c r="C20" s="18" t="s">
        <v>613</v>
      </c>
      <c r="D20" s="18" t="s">
        <v>289</v>
      </c>
      <c r="E20" s="18" t="s">
        <v>290</v>
      </c>
      <c r="F20" s="59">
        <v>6</v>
      </c>
      <c r="G20" s="59"/>
      <c r="H20" s="59"/>
      <c r="I20" s="59">
        <v>1.5</v>
      </c>
      <c r="J20" s="59"/>
      <c r="K20" s="59"/>
      <c r="L20" s="59"/>
      <c r="M20" s="21">
        <v>2</v>
      </c>
      <c r="N20" s="18" t="s">
        <v>616</v>
      </c>
    </row>
    <row r="21" spans="1:14" x14ac:dyDescent="0.3">
      <c r="A21" s="13">
        <v>11</v>
      </c>
      <c r="B21" s="21">
        <v>109</v>
      </c>
      <c r="C21" s="18" t="s">
        <v>573</v>
      </c>
      <c r="D21" s="18" t="s">
        <v>574</v>
      </c>
      <c r="E21" s="18" t="s">
        <v>291</v>
      </c>
      <c r="F21" s="59">
        <v>54.59</v>
      </c>
      <c r="G21" s="59">
        <v>4.55</v>
      </c>
      <c r="H21" s="59"/>
      <c r="I21" s="59">
        <v>4.55</v>
      </c>
      <c r="J21" s="59"/>
      <c r="K21" s="59"/>
      <c r="L21" s="59">
        <v>4.55</v>
      </c>
      <c r="M21" s="21">
        <v>3</v>
      </c>
      <c r="N21" s="18" t="s">
        <v>584</v>
      </c>
    </row>
    <row r="22" spans="1:14" x14ac:dyDescent="0.3">
      <c r="A22" s="13">
        <v>12</v>
      </c>
      <c r="B22" s="21">
        <v>109</v>
      </c>
      <c r="C22" s="18" t="s">
        <v>573</v>
      </c>
      <c r="D22" s="18" t="s">
        <v>574</v>
      </c>
      <c r="E22" s="18" t="s">
        <v>263</v>
      </c>
      <c r="F22" s="59">
        <v>39.07</v>
      </c>
      <c r="G22" s="59">
        <f>F22/4/3</f>
        <v>3.2558333333333334</v>
      </c>
      <c r="H22" s="59"/>
      <c r="I22" s="59">
        <f>G22</f>
        <v>3.2558333333333334</v>
      </c>
      <c r="J22" s="59"/>
      <c r="K22" s="205"/>
      <c r="L22" s="59">
        <f>I22</f>
        <v>3.2558333333333334</v>
      </c>
      <c r="M22" s="21" t="s">
        <v>656</v>
      </c>
      <c r="N22" s="18" t="s">
        <v>584</v>
      </c>
    </row>
    <row r="23" spans="1:14" x14ac:dyDescent="0.3">
      <c r="A23" s="13">
        <v>13</v>
      </c>
      <c r="B23" s="21">
        <v>109</v>
      </c>
      <c r="C23" s="18" t="s">
        <v>573</v>
      </c>
      <c r="D23" s="18" t="s">
        <v>574</v>
      </c>
      <c r="E23" s="18" t="s">
        <v>264</v>
      </c>
      <c r="F23" s="59">
        <v>30.42</v>
      </c>
      <c r="G23" s="59">
        <f>F23/4/3</f>
        <v>2.5350000000000001</v>
      </c>
      <c r="H23" s="59"/>
      <c r="I23" s="59">
        <f>G23</f>
        <v>2.5350000000000001</v>
      </c>
      <c r="J23" s="59"/>
      <c r="K23" s="205"/>
      <c r="L23" s="59">
        <f>I23</f>
        <v>2.5350000000000001</v>
      </c>
      <c r="M23" s="21" t="s">
        <v>656</v>
      </c>
      <c r="N23" s="18" t="s">
        <v>584</v>
      </c>
    </row>
    <row r="24" spans="1:14" x14ac:dyDescent="0.3">
      <c r="A24" s="13">
        <v>14</v>
      </c>
      <c r="B24" s="21">
        <v>109</v>
      </c>
      <c r="C24" s="18" t="s">
        <v>573</v>
      </c>
      <c r="D24" s="18" t="s">
        <v>574</v>
      </c>
      <c r="E24" s="18" t="s">
        <v>386</v>
      </c>
      <c r="F24" s="59">
        <v>55.6</v>
      </c>
      <c r="G24" s="59">
        <v>4.63</v>
      </c>
      <c r="H24" s="59"/>
      <c r="I24" s="59">
        <v>4.63</v>
      </c>
      <c r="J24" s="59"/>
      <c r="K24" s="59"/>
      <c r="L24" s="59">
        <v>4.63</v>
      </c>
      <c r="M24" s="21">
        <v>5</v>
      </c>
      <c r="N24" s="18" t="s">
        <v>584</v>
      </c>
    </row>
    <row r="25" spans="1:14" x14ac:dyDescent="0.3">
      <c r="A25" s="13">
        <v>15</v>
      </c>
      <c r="B25" s="21">
        <v>497</v>
      </c>
      <c r="C25" s="18" t="s">
        <v>260</v>
      </c>
      <c r="D25" s="18" t="s">
        <v>261</v>
      </c>
      <c r="E25" s="18" t="s">
        <v>262</v>
      </c>
      <c r="F25" s="59">
        <v>0.79800000000000004</v>
      </c>
      <c r="G25" s="59">
        <v>0.39900000000000002</v>
      </c>
      <c r="H25" s="205"/>
      <c r="I25" s="59"/>
      <c r="J25" s="59"/>
      <c r="K25" s="59"/>
      <c r="L25" s="59"/>
      <c r="M25" s="21" t="s">
        <v>580</v>
      </c>
      <c r="N25" s="18"/>
    </row>
    <row r="26" spans="1:14" x14ac:dyDescent="0.3">
      <c r="A26" s="13">
        <v>16</v>
      </c>
      <c r="B26" s="21">
        <v>702</v>
      </c>
      <c r="C26" s="18" t="s">
        <v>471</v>
      </c>
      <c r="D26" s="18" t="s">
        <v>473</v>
      </c>
      <c r="E26" s="18" t="s">
        <v>475</v>
      </c>
      <c r="F26" s="59">
        <v>0.1</v>
      </c>
      <c r="G26" s="59">
        <v>0.1</v>
      </c>
      <c r="H26" s="59"/>
      <c r="I26" s="59"/>
      <c r="J26" s="59"/>
      <c r="K26" s="59"/>
      <c r="L26" s="59"/>
      <c r="M26" s="21" t="s">
        <v>580</v>
      </c>
      <c r="N26" s="18"/>
    </row>
    <row r="27" spans="1:14" x14ac:dyDescent="0.3">
      <c r="A27" s="13">
        <v>17</v>
      </c>
      <c r="B27" s="21">
        <v>441</v>
      </c>
      <c r="C27" s="18" t="s">
        <v>523</v>
      </c>
      <c r="D27" s="18" t="s">
        <v>579</v>
      </c>
      <c r="E27" s="18" t="s">
        <v>524</v>
      </c>
      <c r="F27" s="59">
        <v>9.8000000000000004E-2</v>
      </c>
      <c r="G27" s="59">
        <v>9.8000000000000004E-2</v>
      </c>
      <c r="H27" s="59"/>
      <c r="I27" s="59"/>
      <c r="J27" s="59"/>
      <c r="K27" s="59"/>
      <c r="L27" s="59"/>
      <c r="M27" s="21" t="s">
        <v>580</v>
      </c>
      <c r="N27" s="18"/>
    </row>
    <row r="28" spans="1:14" x14ac:dyDescent="0.3">
      <c r="A28" s="13">
        <v>18</v>
      </c>
      <c r="B28" s="21">
        <v>41</v>
      </c>
      <c r="C28" s="18" t="s">
        <v>671</v>
      </c>
      <c r="D28" s="18" t="s">
        <v>298</v>
      </c>
      <c r="E28" s="18" t="s">
        <v>299</v>
      </c>
      <c r="F28" s="59">
        <v>0.05</v>
      </c>
      <c r="G28" s="59">
        <v>0.05</v>
      </c>
      <c r="H28" s="59"/>
      <c r="I28" s="59"/>
      <c r="J28" s="59"/>
      <c r="K28" s="59"/>
      <c r="L28" s="59"/>
      <c r="M28" s="21" t="s">
        <v>425</v>
      </c>
      <c r="N28" s="18"/>
    </row>
    <row r="29" spans="1:14" x14ac:dyDescent="0.3">
      <c r="A29" s="13">
        <v>19</v>
      </c>
      <c r="B29" s="21" t="s">
        <v>665</v>
      </c>
      <c r="C29" s="18" t="s">
        <v>666</v>
      </c>
      <c r="D29" s="18" t="s">
        <v>300</v>
      </c>
      <c r="E29" s="18" t="s">
        <v>301</v>
      </c>
      <c r="F29" s="59">
        <v>0.35</v>
      </c>
      <c r="G29" s="59">
        <v>0.35</v>
      </c>
      <c r="H29" s="59"/>
      <c r="I29" s="59"/>
      <c r="J29" s="59"/>
      <c r="K29" s="59"/>
      <c r="L29" s="59"/>
      <c r="M29" s="21" t="s">
        <v>580</v>
      </c>
      <c r="N29" s="18"/>
    </row>
    <row r="30" spans="1:14" x14ac:dyDescent="0.3">
      <c r="A30" s="13">
        <v>20</v>
      </c>
      <c r="B30" s="21">
        <v>98</v>
      </c>
      <c r="C30" s="18" t="s">
        <v>681</v>
      </c>
      <c r="D30" s="18" t="s">
        <v>302</v>
      </c>
      <c r="E30" s="18" t="s">
        <v>303</v>
      </c>
      <c r="F30" s="59">
        <v>0.75</v>
      </c>
      <c r="G30" s="59">
        <v>0.75</v>
      </c>
      <c r="H30" s="59"/>
      <c r="I30" s="59"/>
      <c r="J30" s="59"/>
      <c r="K30" s="59"/>
      <c r="L30" s="59"/>
      <c r="M30" s="21">
        <v>1</v>
      </c>
      <c r="N30" s="18" t="s">
        <v>612</v>
      </c>
    </row>
    <row r="31" spans="1:14" x14ac:dyDescent="0.3">
      <c r="A31" s="13">
        <v>21</v>
      </c>
      <c r="B31" s="21">
        <v>2880</v>
      </c>
      <c r="C31" s="18" t="s">
        <v>492</v>
      </c>
      <c r="D31" s="18" t="s">
        <v>712</v>
      </c>
      <c r="E31" s="18" t="s">
        <v>493</v>
      </c>
      <c r="F31" s="59">
        <v>3</v>
      </c>
      <c r="G31" s="59"/>
      <c r="H31" s="59"/>
      <c r="I31" s="205"/>
      <c r="J31" s="59"/>
      <c r="K31" s="59"/>
      <c r="L31" s="59"/>
      <c r="M31" s="21">
        <v>1</v>
      </c>
      <c r="N31" s="18" t="s">
        <v>679</v>
      </c>
    </row>
    <row r="32" spans="1:14" x14ac:dyDescent="0.3">
      <c r="A32" s="13">
        <v>22</v>
      </c>
      <c r="B32" s="21" t="s">
        <v>266</v>
      </c>
      <c r="C32" s="18" t="s">
        <v>267</v>
      </c>
      <c r="D32" s="18" t="s">
        <v>581</v>
      </c>
      <c r="E32" s="18" t="s">
        <v>268</v>
      </c>
      <c r="F32" s="59">
        <v>1.2</v>
      </c>
      <c r="G32" s="59"/>
      <c r="H32" s="59"/>
      <c r="I32" s="59"/>
      <c r="J32" s="59"/>
      <c r="K32" s="59"/>
      <c r="L32" s="59">
        <v>0.75</v>
      </c>
      <c r="M32" s="21">
        <v>1</v>
      </c>
      <c r="N32" s="18" t="s">
        <v>679</v>
      </c>
    </row>
    <row r="33" spans="1:14" x14ac:dyDescent="0.3">
      <c r="A33" s="13">
        <v>23</v>
      </c>
      <c r="B33" s="21" t="s">
        <v>304</v>
      </c>
      <c r="C33" s="18" t="s">
        <v>305</v>
      </c>
      <c r="D33" s="18" t="s">
        <v>306</v>
      </c>
      <c r="E33" s="18" t="s">
        <v>307</v>
      </c>
      <c r="F33" s="59">
        <v>1.542</v>
      </c>
      <c r="G33" s="59">
        <v>1.5</v>
      </c>
      <c r="H33" s="205"/>
      <c r="I33" s="59"/>
      <c r="J33" s="59"/>
      <c r="K33" s="59"/>
      <c r="L33" s="59"/>
      <c r="M33" s="21">
        <v>2</v>
      </c>
      <c r="N33" s="18" t="s">
        <v>612</v>
      </c>
    </row>
    <row r="34" spans="1:14" x14ac:dyDescent="0.3">
      <c r="A34" s="13">
        <v>24</v>
      </c>
      <c r="B34" s="21">
        <v>2504</v>
      </c>
      <c r="C34" s="18" t="s">
        <v>550</v>
      </c>
      <c r="D34" s="18" t="s">
        <v>271</v>
      </c>
      <c r="E34" s="18" t="s">
        <v>551</v>
      </c>
      <c r="F34" s="59">
        <v>1.5149999999999999</v>
      </c>
      <c r="G34" s="59"/>
      <c r="H34" s="205"/>
      <c r="I34" s="59"/>
      <c r="J34" s="59">
        <v>0.75</v>
      </c>
      <c r="K34" s="59"/>
      <c r="L34" s="59"/>
      <c r="M34" s="21">
        <v>1</v>
      </c>
      <c r="N34" s="18" t="s">
        <v>648</v>
      </c>
    </row>
    <row r="35" spans="1:14" x14ac:dyDescent="0.3">
      <c r="A35" s="13">
        <v>25</v>
      </c>
      <c r="B35" s="21" t="s">
        <v>308</v>
      </c>
      <c r="C35" s="18" t="s">
        <v>309</v>
      </c>
      <c r="D35" s="18" t="s">
        <v>797</v>
      </c>
      <c r="E35" s="18" t="s">
        <v>310</v>
      </c>
      <c r="F35" s="59">
        <v>2.6680000000000001</v>
      </c>
      <c r="G35" s="59">
        <v>0.75</v>
      </c>
      <c r="H35" s="59"/>
      <c r="I35" s="59"/>
      <c r="J35" s="59"/>
      <c r="K35" s="205"/>
      <c r="L35" s="59"/>
      <c r="M35" s="21">
        <v>1</v>
      </c>
      <c r="N35" s="18" t="s">
        <v>616</v>
      </c>
    </row>
    <row r="36" spans="1:14" x14ac:dyDescent="0.3">
      <c r="A36" s="13">
        <v>26</v>
      </c>
      <c r="B36" s="21" t="s">
        <v>311</v>
      </c>
      <c r="C36" s="18" t="s">
        <v>312</v>
      </c>
      <c r="D36" s="18" t="s">
        <v>313</v>
      </c>
      <c r="E36" s="18" t="s">
        <v>314</v>
      </c>
      <c r="F36" s="59">
        <v>7.29</v>
      </c>
      <c r="G36" s="59">
        <v>2.25</v>
      </c>
      <c r="H36" s="59"/>
      <c r="I36" s="59"/>
      <c r="J36" s="59"/>
      <c r="K36" s="59"/>
      <c r="L36" s="59"/>
      <c r="M36" s="21">
        <v>3</v>
      </c>
      <c r="N36" s="18" t="s">
        <v>616</v>
      </c>
    </row>
    <row r="37" spans="1:14" x14ac:dyDescent="0.3">
      <c r="A37" s="13">
        <v>27</v>
      </c>
      <c r="B37" s="21" t="s">
        <v>285</v>
      </c>
      <c r="C37" s="18" t="s">
        <v>613</v>
      </c>
      <c r="D37" s="18" t="s">
        <v>315</v>
      </c>
      <c r="E37" s="18" t="s">
        <v>316</v>
      </c>
      <c r="F37" s="59">
        <v>12</v>
      </c>
      <c r="G37" s="59">
        <v>3</v>
      </c>
      <c r="H37" s="59"/>
      <c r="I37" s="59"/>
      <c r="J37" s="59"/>
      <c r="K37" s="59"/>
      <c r="L37" s="59"/>
      <c r="M37" s="21">
        <v>4</v>
      </c>
      <c r="N37" s="18" t="s">
        <v>616</v>
      </c>
    </row>
    <row r="38" spans="1:14" x14ac:dyDescent="0.3">
      <c r="A38" s="13">
        <v>28</v>
      </c>
      <c r="B38" s="21" t="s">
        <v>322</v>
      </c>
      <c r="C38" s="18" t="s">
        <v>628</v>
      </c>
      <c r="D38" s="18" t="s">
        <v>323</v>
      </c>
      <c r="E38" s="18" t="s">
        <v>507</v>
      </c>
      <c r="F38" s="59">
        <v>3</v>
      </c>
      <c r="G38" s="59">
        <v>0.75</v>
      </c>
      <c r="H38" s="59"/>
      <c r="I38" s="59"/>
      <c r="J38" s="59"/>
      <c r="K38" s="59"/>
      <c r="L38" s="59"/>
      <c r="M38" s="21">
        <v>1</v>
      </c>
      <c r="N38" s="18" t="s">
        <v>616</v>
      </c>
    </row>
    <row r="39" spans="1:14" x14ac:dyDescent="0.3">
      <c r="A39" s="13">
        <v>29</v>
      </c>
      <c r="B39" s="21" t="s">
        <v>317</v>
      </c>
      <c r="C39" s="18" t="s">
        <v>318</v>
      </c>
      <c r="D39" s="18" t="s">
        <v>100</v>
      </c>
      <c r="E39" s="18" t="s">
        <v>319</v>
      </c>
      <c r="F39" s="59">
        <v>1.1180000000000001</v>
      </c>
      <c r="G39" s="59">
        <v>1.5</v>
      </c>
      <c r="H39" s="59"/>
      <c r="I39" s="59"/>
      <c r="J39" s="59"/>
      <c r="K39" s="205"/>
      <c r="L39" s="59"/>
      <c r="M39" s="21">
        <v>2</v>
      </c>
      <c r="N39" s="18" t="s">
        <v>759</v>
      </c>
    </row>
    <row r="40" spans="1:14" x14ac:dyDescent="0.3">
      <c r="A40" s="13">
        <v>30</v>
      </c>
      <c r="B40" s="21">
        <v>1924</v>
      </c>
      <c r="C40" s="18" t="s">
        <v>498</v>
      </c>
      <c r="D40" s="18" t="s">
        <v>581</v>
      </c>
      <c r="E40" s="18" t="s">
        <v>496</v>
      </c>
      <c r="F40" s="662">
        <v>2.609</v>
      </c>
      <c r="G40" s="59"/>
      <c r="H40" s="59"/>
      <c r="I40" s="59"/>
      <c r="J40" s="59"/>
      <c r="K40" s="59"/>
      <c r="L40" s="59">
        <v>0.75</v>
      </c>
      <c r="M40" s="21">
        <v>1</v>
      </c>
      <c r="N40" s="18" t="s">
        <v>679</v>
      </c>
    </row>
    <row r="41" spans="1:14" x14ac:dyDescent="0.3">
      <c r="A41" s="13">
        <v>31</v>
      </c>
      <c r="B41" s="21">
        <v>1924</v>
      </c>
      <c r="C41" s="18" t="s">
        <v>498</v>
      </c>
      <c r="D41" s="18" t="s">
        <v>797</v>
      </c>
      <c r="E41" s="18" t="s">
        <v>497</v>
      </c>
      <c r="F41" s="662"/>
      <c r="G41" s="59"/>
      <c r="H41" s="59"/>
      <c r="I41" s="59"/>
      <c r="J41" s="59"/>
      <c r="K41" s="59"/>
      <c r="L41" s="59">
        <v>0.75</v>
      </c>
      <c r="M41" s="21">
        <v>1</v>
      </c>
      <c r="N41" s="18" t="s">
        <v>679</v>
      </c>
    </row>
    <row r="42" spans="1:14" x14ac:dyDescent="0.3">
      <c r="A42" s="13">
        <v>32</v>
      </c>
      <c r="B42" s="21">
        <v>702</v>
      </c>
      <c r="C42" s="18" t="s">
        <v>471</v>
      </c>
      <c r="D42" s="18" t="s">
        <v>472</v>
      </c>
      <c r="E42" s="18" t="s">
        <v>474</v>
      </c>
      <c r="F42" s="59">
        <v>0.65</v>
      </c>
      <c r="G42" s="59">
        <v>0.65</v>
      </c>
      <c r="H42" s="59"/>
      <c r="I42" s="59"/>
      <c r="J42" s="59"/>
      <c r="K42" s="59"/>
      <c r="L42" s="59"/>
      <c r="M42" s="21">
        <v>1</v>
      </c>
      <c r="N42" s="18" t="s">
        <v>612</v>
      </c>
    </row>
    <row r="43" spans="1:14" x14ac:dyDescent="0.3">
      <c r="A43" s="13">
        <v>33</v>
      </c>
      <c r="B43" s="21">
        <v>2</v>
      </c>
      <c r="C43" s="18" t="s">
        <v>573</v>
      </c>
      <c r="D43" s="18" t="s">
        <v>368</v>
      </c>
      <c r="E43" s="18" t="s">
        <v>369</v>
      </c>
      <c r="F43" s="59">
        <v>0.5</v>
      </c>
      <c r="G43" s="59">
        <v>0.5</v>
      </c>
      <c r="H43" s="59"/>
      <c r="I43" s="205"/>
      <c r="J43" s="59"/>
      <c r="K43" s="59"/>
      <c r="L43" s="59"/>
      <c r="M43" s="21">
        <v>1</v>
      </c>
      <c r="N43" s="18" t="s">
        <v>612</v>
      </c>
    </row>
    <row r="44" spans="1:14" x14ac:dyDescent="0.3">
      <c r="A44" s="13">
        <v>34</v>
      </c>
      <c r="B44" s="21">
        <v>773</v>
      </c>
      <c r="C44" s="18" t="s">
        <v>276</v>
      </c>
      <c r="D44" s="18" t="s">
        <v>1373</v>
      </c>
      <c r="E44" s="18" t="s">
        <v>1374</v>
      </c>
      <c r="F44" s="59">
        <v>11.4</v>
      </c>
      <c r="G44" s="59"/>
      <c r="H44" s="59"/>
      <c r="I44" s="205">
        <f>F44/4</f>
        <v>2.85</v>
      </c>
      <c r="J44" s="59"/>
      <c r="K44" s="59"/>
      <c r="L44" s="59"/>
      <c r="M44" s="21">
        <v>4</v>
      </c>
      <c r="N44" s="18" t="s">
        <v>616</v>
      </c>
    </row>
    <row r="45" spans="1:14" x14ac:dyDescent="0.3">
      <c r="A45" s="13">
        <v>35</v>
      </c>
      <c r="B45" s="21">
        <v>207</v>
      </c>
      <c r="C45" s="18" t="s">
        <v>320</v>
      </c>
      <c r="D45" s="18" t="s">
        <v>271</v>
      </c>
      <c r="E45" s="18" t="s">
        <v>321</v>
      </c>
      <c r="F45" s="59">
        <v>0.314</v>
      </c>
      <c r="G45" s="59">
        <v>0.75</v>
      </c>
      <c r="H45" s="59"/>
      <c r="I45" s="59"/>
      <c r="J45" s="59"/>
      <c r="K45" s="59"/>
      <c r="L45" s="59"/>
      <c r="M45" s="21">
        <v>1</v>
      </c>
      <c r="N45" s="18" t="s">
        <v>612</v>
      </c>
    </row>
    <row r="46" spans="1:14" x14ac:dyDescent="0.3">
      <c r="A46" s="13">
        <v>36</v>
      </c>
      <c r="B46" s="21" t="s">
        <v>324</v>
      </c>
      <c r="C46" s="18" t="s">
        <v>325</v>
      </c>
      <c r="D46" s="18" t="s">
        <v>313</v>
      </c>
      <c r="E46" s="18" t="s">
        <v>326</v>
      </c>
      <c r="F46" s="59">
        <v>2.15</v>
      </c>
      <c r="G46" s="59">
        <v>0.75</v>
      </c>
      <c r="H46" s="205"/>
      <c r="I46" s="59"/>
      <c r="J46" s="59"/>
      <c r="K46" s="59"/>
      <c r="L46" s="59"/>
      <c r="M46" s="21">
        <v>1</v>
      </c>
      <c r="N46" s="18" t="s">
        <v>759</v>
      </c>
    </row>
    <row r="47" spans="1:14" x14ac:dyDescent="0.3">
      <c r="A47" s="13">
        <v>37</v>
      </c>
      <c r="B47" s="21">
        <v>2752</v>
      </c>
      <c r="C47" s="18" t="s">
        <v>367</v>
      </c>
      <c r="D47" s="18" t="s">
        <v>735</v>
      </c>
      <c r="E47" s="18" t="s">
        <v>292</v>
      </c>
      <c r="F47" s="59">
        <v>16.704000000000001</v>
      </c>
      <c r="G47" s="59"/>
      <c r="H47" s="59"/>
      <c r="I47" s="59">
        <v>3</v>
      </c>
      <c r="J47" s="59"/>
      <c r="K47" s="59"/>
      <c r="L47" s="59"/>
      <c r="M47" s="21">
        <v>4</v>
      </c>
      <c r="N47" s="18" t="s">
        <v>616</v>
      </c>
    </row>
    <row r="48" spans="1:14" x14ac:dyDescent="0.3">
      <c r="A48" s="13">
        <v>38</v>
      </c>
      <c r="B48" s="21">
        <v>2</v>
      </c>
      <c r="C48" s="18" t="s">
        <v>573</v>
      </c>
      <c r="D48" s="18" t="s">
        <v>293</v>
      </c>
      <c r="E48" s="18" t="s">
        <v>294</v>
      </c>
      <c r="F48" s="59">
        <v>1.25</v>
      </c>
      <c r="G48" s="59"/>
      <c r="H48" s="59"/>
      <c r="I48" s="59">
        <v>1.25</v>
      </c>
      <c r="J48" s="59"/>
      <c r="K48" s="59"/>
      <c r="L48" s="59"/>
      <c r="M48" s="21">
        <v>2</v>
      </c>
      <c r="N48" s="18" t="s">
        <v>648</v>
      </c>
    </row>
    <row r="49" spans="1:15" x14ac:dyDescent="0.3">
      <c r="A49" s="13">
        <v>39</v>
      </c>
      <c r="B49" s="21" t="s">
        <v>266</v>
      </c>
      <c r="C49" s="18" t="s">
        <v>267</v>
      </c>
      <c r="D49" s="18" t="s">
        <v>797</v>
      </c>
      <c r="E49" s="18" t="s">
        <v>269</v>
      </c>
      <c r="F49" s="59">
        <v>3.7269999999999999</v>
      </c>
      <c r="G49" s="59">
        <v>1.5</v>
      </c>
      <c r="H49" s="59"/>
      <c r="I49" s="59"/>
      <c r="J49" s="59"/>
      <c r="K49" s="59"/>
      <c r="L49" s="205"/>
      <c r="M49" s="21">
        <v>2</v>
      </c>
      <c r="N49" s="18" t="s">
        <v>679</v>
      </c>
    </row>
    <row r="50" spans="1:15" x14ac:dyDescent="0.3">
      <c r="A50" s="13">
        <v>40</v>
      </c>
      <c r="B50" s="21">
        <v>1774</v>
      </c>
      <c r="C50" s="18" t="s">
        <v>512</v>
      </c>
      <c r="D50" s="18" t="s">
        <v>581</v>
      </c>
      <c r="E50" s="18" t="s">
        <v>269</v>
      </c>
      <c r="F50" s="59">
        <v>0.245</v>
      </c>
      <c r="G50" s="59">
        <v>0.245</v>
      </c>
      <c r="H50" s="59"/>
      <c r="I50" s="59"/>
      <c r="J50" s="59"/>
      <c r="K50" s="59"/>
      <c r="L50" s="205"/>
      <c r="M50" s="21">
        <v>1</v>
      </c>
      <c r="N50" s="18" t="s">
        <v>612</v>
      </c>
    </row>
    <row r="51" spans="1:15" x14ac:dyDescent="0.3">
      <c r="A51" s="13">
        <v>41</v>
      </c>
      <c r="B51" s="21">
        <v>702</v>
      </c>
      <c r="C51" s="18" t="s">
        <v>1369</v>
      </c>
      <c r="D51" s="18" t="s">
        <v>1370</v>
      </c>
      <c r="E51" s="18" t="s">
        <v>1371</v>
      </c>
      <c r="F51" s="59">
        <v>1.5</v>
      </c>
      <c r="G51" s="59">
        <v>0.75</v>
      </c>
      <c r="H51" s="59"/>
      <c r="I51" s="59"/>
      <c r="J51" s="59"/>
      <c r="K51" s="59"/>
      <c r="L51" s="205"/>
      <c r="M51" s="21">
        <v>1</v>
      </c>
      <c r="N51" s="18" t="s">
        <v>648</v>
      </c>
    </row>
    <row r="52" spans="1:15" x14ac:dyDescent="0.3">
      <c r="A52" s="13">
        <v>42</v>
      </c>
      <c r="B52" s="21">
        <v>13</v>
      </c>
      <c r="C52" s="18" t="s">
        <v>1047</v>
      </c>
      <c r="D52" s="18" t="s">
        <v>1372</v>
      </c>
      <c r="E52" s="18" t="s">
        <v>1371</v>
      </c>
      <c r="F52" s="59">
        <v>0.75</v>
      </c>
      <c r="G52" s="59">
        <v>0.75</v>
      </c>
      <c r="H52" s="59"/>
      <c r="I52" s="59"/>
      <c r="J52" s="59"/>
      <c r="K52" s="59"/>
      <c r="L52" s="205"/>
      <c r="M52" s="21">
        <v>1</v>
      </c>
      <c r="N52" s="18" t="s">
        <v>616</v>
      </c>
    </row>
    <row r="53" spans="1:15" x14ac:dyDescent="0.3">
      <c r="A53" s="13">
        <v>43</v>
      </c>
      <c r="B53" s="21">
        <v>446</v>
      </c>
      <c r="C53" s="18" t="s">
        <v>295</v>
      </c>
      <c r="D53" s="18" t="s">
        <v>643</v>
      </c>
      <c r="E53" s="18" t="s">
        <v>643</v>
      </c>
      <c r="F53" s="59">
        <v>20</v>
      </c>
      <c r="G53" s="59"/>
      <c r="H53" s="59"/>
      <c r="I53" s="59">
        <v>20</v>
      </c>
      <c r="J53" s="59"/>
      <c r="K53" s="59"/>
      <c r="L53" s="59"/>
      <c r="M53" s="21">
        <v>10</v>
      </c>
      <c r="N53" s="18" t="s">
        <v>616</v>
      </c>
    </row>
    <row r="54" spans="1:15" x14ac:dyDescent="0.3">
      <c r="A54" s="13">
        <v>44</v>
      </c>
      <c r="B54" s="21">
        <v>1459</v>
      </c>
      <c r="C54" s="18" t="s">
        <v>296</v>
      </c>
      <c r="D54" s="18" t="s">
        <v>297</v>
      </c>
      <c r="E54" s="18" t="s">
        <v>295</v>
      </c>
      <c r="F54" s="59">
        <v>0.5</v>
      </c>
      <c r="G54" s="59">
        <v>0.5</v>
      </c>
      <c r="H54" s="59"/>
      <c r="I54" s="59"/>
      <c r="J54" s="59"/>
      <c r="K54" s="205"/>
      <c r="L54" s="59"/>
      <c r="M54" s="21" t="s">
        <v>656</v>
      </c>
      <c r="N54" s="18" t="s">
        <v>612</v>
      </c>
    </row>
    <row r="55" spans="1:15" x14ac:dyDescent="0.3">
      <c r="A55" s="13">
        <v>45</v>
      </c>
      <c r="B55" s="21" t="s">
        <v>275</v>
      </c>
      <c r="C55" s="18" t="s">
        <v>276</v>
      </c>
      <c r="D55" s="18" t="s">
        <v>277</v>
      </c>
      <c r="E55" s="18" t="s">
        <v>278</v>
      </c>
      <c r="F55" s="59">
        <v>10.997999999999999</v>
      </c>
      <c r="G55" s="59">
        <v>4.5</v>
      </c>
      <c r="H55" s="59"/>
      <c r="I55" s="59">
        <v>4.5</v>
      </c>
      <c r="J55" s="59"/>
      <c r="K55" s="205"/>
      <c r="L55" s="59">
        <v>4.5</v>
      </c>
      <c r="M55" s="21">
        <v>6</v>
      </c>
      <c r="N55" s="18" t="s">
        <v>584</v>
      </c>
    </row>
    <row r="56" spans="1:15" x14ac:dyDescent="0.3">
      <c r="A56" s="13">
        <v>46</v>
      </c>
      <c r="B56" s="21" t="s">
        <v>275</v>
      </c>
      <c r="C56" s="18" t="s">
        <v>276</v>
      </c>
      <c r="D56" s="18" t="s">
        <v>606</v>
      </c>
      <c r="E56" s="18"/>
      <c r="F56" s="59">
        <v>6.3570000000000002</v>
      </c>
      <c r="G56" s="59">
        <v>1.59</v>
      </c>
      <c r="H56" s="205"/>
      <c r="I56" s="59"/>
      <c r="J56" s="59"/>
      <c r="K56" s="205"/>
      <c r="L56" s="59"/>
      <c r="M56" s="21">
        <v>2</v>
      </c>
      <c r="N56" s="18" t="s">
        <v>616</v>
      </c>
    </row>
    <row r="57" spans="1:15" x14ac:dyDescent="0.3">
      <c r="A57" s="13">
        <v>47</v>
      </c>
      <c r="B57" s="40">
        <v>2500</v>
      </c>
      <c r="C57" s="42" t="s">
        <v>630</v>
      </c>
      <c r="D57" s="42" t="s">
        <v>631</v>
      </c>
      <c r="E57" s="42" t="s">
        <v>101</v>
      </c>
      <c r="F57" s="194">
        <v>11.5</v>
      </c>
      <c r="G57" s="194">
        <v>1.44</v>
      </c>
      <c r="H57" s="194"/>
      <c r="I57" s="194">
        <v>1.44</v>
      </c>
      <c r="J57" s="194"/>
      <c r="K57" s="194"/>
      <c r="L57" s="194">
        <v>1.44</v>
      </c>
      <c r="M57" s="40">
        <v>9</v>
      </c>
      <c r="N57" s="42" t="s">
        <v>584</v>
      </c>
    </row>
    <row r="58" spans="1:15" x14ac:dyDescent="0.3">
      <c r="A58" s="13">
        <v>48</v>
      </c>
      <c r="B58" s="40">
        <v>3056</v>
      </c>
      <c r="C58" s="42" t="s">
        <v>862</v>
      </c>
      <c r="D58" s="42"/>
      <c r="E58" s="42" t="s">
        <v>863</v>
      </c>
      <c r="F58" s="194">
        <v>1.5</v>
      </c>
      <c r="G58" s="194"/>
      <c r="H58" s="194"/>
      <c r="I58" s="194"/>
      <c r="J58" s="194"/>
      <c r="K58" s="194"/>
      <c r="L58" s="194"/>
      <c r="M58" s="40">
        <v>1</v>
      </c>
      <c r="N58" s="42" t="s">
        <v>555</v>
      </c>
    </row>
    <row r="59" spans="1:15" x14ac:dyDescent="0.3">
      <c r="A59" s="13">
        <v>49</v>
      </c>
      <c r="B59" s="40"/>
      <c r="C59" s="42" t="s">
        <v>630</v>
      </c>
      <c r="D59" s="42" t="s">
        <v>631</v>
      </c>
      <c r="E59" s="42" t="s">
        <v>102</v>
      </c>
      <c r="F59" s="194">
        <v>1.46</v>
      </c>
      <c r="G59" s="194">
        <v>0.2</v>
      </c>
      <c r="H59" s="194"/>
      <c r="I59" s="194">
        <v>0.2</v>
      </c>
      <c r="J59" s="194"/>
      <c r="K59" s="194"/>
      <c r="L59" s="194">
        <v>0.2</v>
      </c>
      <c r="M59" s="40">
        <v>3</v>
      </c>
      <c r="N59" s="42" t="s">
        <v>584</v>
      </c>
    </row>
    <row r="60" spans="1:15" x14ac:dyDescent="0.3">
      <c r="A60" s="13">
        <v>50</v>
      </c>
      <c r="B60" s="40"/>
      <c r="C60" s="42" t="s">
        <v>630</v>
      </c>
      <c r="D60" s="42" t="s">
        <v>631</v>
      </c>
      <c r="E60" s="42" t="s">
        <v>103</v>
      </c>
      <c r="F60" s="194">
        <v>11.4</v>
      </c>
      <c r="G60" s="194">
        <v>1.425</v>
      </c>
      <c r="H60" s="194"/>
      <c r="I60" s="194">
        <v>1.43</v>
      </c>
      <c r="J60" s="194"/>
      <c r="K60" s="194"/>
      <c r="L60" s="194">
        <v>1.43</v>
      </c>
      <c r="M60" s="40">
        <v>3</v>
      </c>
      <c r="N60" s="42" t="s">
        <v>584</v>
      </c>
    </row>
    <row r="61" spans="1:15" x14ac:dyDescent="0.3">
      <c r="A61" s="13">
        <v>51</v>
      </c>
      <c r="B61" s="40"/>
      <c r="C61" s="42" t="s">
        <v>630</v>
      </c>
      <c r="D61" s="42" t="s">
        <v>631</v>
      </c>
      <c r="E61" s="42" t="s">
        <v>104</v>
      </c>
      <c r="F61" s="194">
        <v>31.2</v>
      </c>
      <c r="G61" s="194">
        <v>3.9</v>
      </c>
      <c r="H61" s="194"/>
      <c r="I61" s="194">
        <v>3.9</v>
      </c>
      <c r="J61" s="194"/>
      <c r="K61" s="194"/>
      <c r="L61" s="194">
        <v>3.9</v>
      </c>
      <c r="M61" s="40">
        <v>17</v>
      </c>
      <c r="N61" s="42" t="s">
        <v>584</v>
      </c>
    </row>
    <row r="62" spans="1:15" x14ac:dyDescent="0.3">
      <c r="A62" s="13">
        <v>52</v>
      </c>
      <c r="B62" s="21">
        <v>2834</v>
      </c>
      <c r="C62" s="18" t="s">
        <v>456</v>
      </c>
      <c r="D62" s="18" t="s">
        <v>797</v>
      </c>
      <c r="E62" s="18" t="s">
        <v>372</v>
      </c>
      <c r="F62" s="59">
        <v>6.1289999999999996</v>
      </c>
      <c r="G62" s="59">
        <v>1.53</v>
      </c>
      <c r="H62" s="59"/>
      <c r="I62" s="59"/>
      <c r="J62" s="205"/>
      <c r="K62" s="59"/>
      <c r="L62" s="59"/>
      <c r="M62" s="21">
        <v>2</v>
      </c>
      <c r="N62" s="18" t="s">
        <v>616</v>
      </c>
    </row>
    <row r="63" spans="1:15" x14ac:dyDescent="0.3">
      <c r="A63" s="13">
        <v>53</v>
      </c>
      <c r="B63" s="21">
        <v>1178</v>
      </c>
      <c r="C63" s="18" t="s">
        <v>332</v>
      </c>
      <c r="D63" s="18" t="s">
        <v>797</v>
      </c>
      <c r="E63" s="18" t="s">
        <v>333</v>
      </c>
      <c r="F63" s="59">
        <v>0.9</v>
      </c>
      <c r="G63" s="59">
        <v>0.9</v>
      </c>
      <c r="H63" s="59"/>
      <c r="I63" s="59"/>
      <c r="J63" s="205"/>
      <c r="K63" s="59"/>
      <c r="L63" s="59"/>
      <c r="M63" s="21"/>
      <c r="N63" s="18" t="s">
        <v>334</v>
      </c>
      <c r="O63" s="96"/>
    </row>
    <row r="64" spans="1:15" x14ac:dyDescent="0.3">
      <c r="A64" s="13">
        <v>54</v>
      </c>
      <c r="B64" s="21">
        <v>2901</v>
      </c>
      <c r="C64" s="18" t="s">
        <v>509</v>
      </c>
      <c r="D64" s="18" t="s">
        <v>581</v>
      </c>
      <c r="E64" s="18" t="s">
        <v>510</v>
      </c>
      <c r="F64" s="59">
        <v>2.4E-2</v>
      </c>
      <c r="G64" s="59">
        <v>2.4E-2</v>
      </c>
      <c r="H64" s="59"/>
      <c r="I64" s="59"/>
      <c r="J64" s="205"/>
      <c r="K64" s="59"/>
      <c r="L64" s="59"/>
      <c r="M64" s="21" t="s">
        <v>580</v>
      </c>
      <c r="N64" s="18"/>
    </row>
    <row r="65" spans="1:14" x14ac:dyDescent="0.3">
      <c r="A65" s="13">
        <v>55</v>
      </c>
      <c r="B65" s="21">
        <v>2904</v>
      </c>
      <c r="C65" s="18" t="s">
        <v>513</v>
      </c>
      <c r="D65" s="18"/>
      <c r="E65" s="18" t="s">
        <v>514</v>
      </c>
      <c r="F65" s="59">
        <v>9.8000000000000004E-2</v>
      </c>
      <c r="G65" s="59">
        <v>9.8000000000000004E-2</v>
      </c>
      <c r="H65" s="59"/>
      <c r="I65" s="59"/>
      <c r="J65" s="205"/>
      <c r="K65" s="59"/>
      <c r="L65" s="59"/>
      <c r="M65" s="21" t="s">
        <v>580</v>
      </c>
      <c r="N65" s="18"/>
    </row>
    <row r="66" spans="1:14" x14ac:dyDescent="0.3">
      <c r="A66" s="13">
        <v>56</v>
      </c>
      <c r="B66" s="40"/>
      <c r="C66" s="42" t="s">
        <v>630</v>
      </c>
      <c r="D66" s="42" t="s">
        <v>631</v>
      </c>
      <c r="E66" s="42" t="s">
        <v>105</v>
      </c>
      <c r="F66" s="194">
        <v>11.9</v>
      </c>
      <c r="G66" s="194">
        <v>1.4875</v>
      </c>
      <c r="H66" s="194"/>
      <c r="I66" s="194">
        <v>1.49</v>
      </c>
      <c r="J66" s="194"/>
      <c r="K66" s="194"/>
      <c r="L66" s="194">
        <v>1.49</v>
      </c>
      <c r="M66" s="40">
        <v>7</v>
      </c>
      <c r="N66" s="42" t="s">
        <v>584</v>
      </c>
    </row>
    <row r="67" spans="1:14" x14ac:dyDescent="0.3">
      <c r="A67" s="13">
        <v>57</v>
      </c>
      <c r="B67" s="40"/>
      <c r="C67" s="42" t="s">
        <v>630</v>
      </c>
      <c r="D67" s="42" t="s">
        <v>631</v>
      </c>
      <c r="E67" s="42" t="s">
        <v>106</v>
      </c>
      <c r="F67" s="194">
        <v>18.600000000000001</v>
      </c>
      <c r="G67" s="194">
        <v>2.3250000000000002</v>
      </c>
      <c r="H67" s="194"/>
      <c r="I67" s="194">
        <v>2.33</v>
      </c>
      <c r="J67" s="194"/>
      <c r="K67" s="194"/>
      <c r="L67" s="194">
        <v>2.33</v>
      </c>
      <c r="M67" s="40">
        <v>10</v>
      </c>
      <c r="N67" s="42" t="s">
        <v>584</v>
      </c>
    </row>
    <row r="68" spans="1:14" x14ac:dyDescent="0.3">
      <c r="A68" s="13">
        <v>58</v>
      </c>
      <c r="B68" s="21" t="s">
        <v>285</v>
      </c>
      <c r="C68" s="18" t="s">
        <v>613</v>
      </c>
      <c r="D68" s="18" t="s">
        <v>286</v>
      </c>
      <c r="E68" s="18" t="s">
        <v>287</v>
      </c>
      <c r="F68" s="59">
        <v>12</v>
      </c>
      <c r="G68" s="59"/>
      <c r="H68" s="59">
        <v>1.5</v>
      </c>
      <c r="I68" s="59"/>
      <c r="J68" s="59"/>
      <c r="K68" s="59">
        <v>1.5</v>
      </c>
      <c r="L68" s="59"/>
      <c r="M68" s="21">
        <v>2</v>
      </c>
      <c r="N68" s="18" t="s">
        <v>583</v>
      </c>
    </row>
    <row r="69" spans="1:14" x14ac:dyDescent="0.3">
      <c r="A69" s="13">
        <v>59</v>
      </c>
      <c r="B69" s="40"/>
      <c r="C69" s="42" t="s">
        <v>630</v>
      </c>
      <c r="D69" s="42" t="s">
        <v>631</v>
      </c>
      <c r="E69" s="42" t="s">
        <v>107</v>
      </c>
      <c r="F69" s="194">
        <v>7.9</v>
      </c>
      <c r="G69" s="194">
        <v>0.98750000000000004</v>
      </c>
      <c r="H69" s="194"/>
      <c r="I69" s="194">
        <v>0.99</v>
      </c>
      <c r="J69" s="194"/>
      <c r="K69" s="194"/>
      <c r="L69" s="194">
        <v>0.99</v>
      </c>
      <c r="M69" s="40">
        <v>2</v>
      </c>
      <c r="N69" s="42" t="s">
        <v>584</v>
      </c>
    </row>
    <row r="70" spans="1:14" x14ac:dyDescent="0.3">
      <c r="A70" s="13">
        <v>60</v>
      </c>
      <c r="B70" s="40">
        <v>1896</v>
      </c>
      <c r="C70" s="42" t="s">
        <v>518</v>
      </c>
      <c r="D70" s="42"/>
      <c r="E70" s="42" t="s">
        <v>519</v>
      </c>
      <c r="F70" s="194">
        <v>0.14699999999999999</v>
      </c>
      <c r="G70" s="194"/>
      <c r="H70" s="194"/>
      <c r="I70" s="194"/>
      <c r="J70" s="194"/>
      <c r="K70" s="194"/>
      <c r="L70" s="194"/>
      <c r="M70" s="40" t="s">
        <v>580</v>
      </c>
      <c r="N70" s="42"/>
    </row>
    <row r="71" spans="1:14" x14ac:dyDescent="0.3">
      <c r="A71" s="13">
        <v>61</v>
      </c>
      <c r="B71" s="21">
        <v>497</v>
      </c>
      <c r="C71" s="18" t="s">
        <v>260</v>
      </c>
      <c r="D71" s="18" t="s">
        <v>327</v>
      </c>
      <c r="E71" s="18" t="s">
        <v>328</v>
      </c>
      <c r="F71" s="59">
        <v>0.64500000000000002</v>
      </c>
      <c r="G71" s="59">
        <v>0.64500000000000002</v>
      </c>
      <c r="H71" s="205"/>
      <c r="I71" s="59"/>
      <c r="J71" s="59"/>
      <c r="K71" s="59"/>
      <c r="L71" s="59"/>
      <c r="M71" s="21">
        <v>1</v>
      </c>
      <c r="N71" s="18" t="s">
        <v>612</v>
      </c>
    </row>
    <row r="72" spans="1:14" x14ac:dyDescent="0.3">
      <c r="A72" s="13">
        <v>62</v>
      </c>
      <c r="B72" s="21" t="s">
        <v>329</v>
      </c>
      <c r="C72" s="18" t="s">
        <v>732</v>
      </c>
      <c r="D72" s="18" t="s">
        <v>330</v>
      </c>
      <c r="E72" s="18" t="s">
        <v>331</v>
      </c>
      <c r="F72" s="59">
        <v>0.6</v>
      </c>
      <c r="G72" s="59">
        <v>0.6</v>
      </c>
      <c r="H72" s="59"/>
      <c r="I72" s="59"/>
      <c r="J72" s="59"/>
      <c r="K72" s="59"/>
      <c r="L72" s="59"/>
      <c r="M72" s="21">
        <v>1</v>
      </c>
      <c r="N72" s="18" t="s">
        <v>612</v>
      </c>
    </row>
    <row r="73" spans="1:14" x14ac:dyDescent="0.3">
      <c r="A73" s="13">
        <v>63</v>
      </c>
      <c r="B73" s="40"/>
      <c r="C73" s="42" t="s">
        <v>630</v>
      </c>
      <c r="D73" s="42" t="s">
        <v>631</v>
      </c>
      <c r="E73" s="42" t="s">
        <v>108</v>
      </c>
      <c r="F73" s="194">
        <v>5.0999999999999996</v>
      </c>
      <c r="G73" s="194">
        <v>0.64</v>
      </c>
      <c r="H73" s="194"/>
      <c r="I73" s="194">
        <v>0.64</v>
      </c>
      <c r="J73" s="194"/>
      <c r="K73" s="194"/>
      <c r="L73" s="194">
        <v>0.64</v>
      </c>
      <c r="M73" s="40">
        <v>7</v>
      </c>
      <c r="N73" s="42" t="s">
        <v>584</v>
      </c>
    </row>
    <row r="74" spans="1:14" x14ac:dyDescent="0.3">
      <c r="A74" s="13">
        <v>64</v>
      </c>
      <c r="B74" s="40"/>
      <c r="C74" s="42" t="s">
        <v>630</v>
      </c>
      <c r="D74" s="42" t="s">
        <v>631</v>
      </c>
      <c r="E74" s="42" t="s">
        <v>109</v>
      </c>
      <c r="F74" s="194">
        <v>2.7</v>
      </c>
      <c r="G74" s="194">
        <v>0.34</v>
      </c>
      <c r="H74" s="194"/>
      <c r="I74" s="194">
        <v>0.34</v>
      </c>
      <c r="J74" s="194"/>
      <c r="K74" s="194"/>
      <c r="L74" s="194">
        <v>0.34</v>
      </c>
      <c r="M74" s="40">
        <v>2</v>
      </c>
      <c r="N74" s="42" t="s">
        <v>584</v>
      </c>
    </row>
    <row r="75" spans="1:14" x14ac:dyDescent="0.3">
      <c r="A75" s="13">
        <v>65</v>
      </c>
      <c r="B75" s="40"/>
      <c r="C75" s="42" t="s">
        <v>630</v>
      </c>
      <c r="D75" s="42" t="s">
        <v>631</v>
      </c>
      <c r="E75" s="42" t="s">
        <v>110</v>
      </c>
      <c r="F75" s="194">
        <v>24.9</v>
      </c>
      <c r="G75" s="194">
        <v>3.1124999999999998</v>
      </c>
      <c r="H75" s="194"/>
      <c r="I75" s="194">
        <v>3.1124999999999998</v>
      </c>
      <c r="J75" s="194"/>
      <c r="K75" s="194"/>
      <c r="L75" s="194">
        <v>3.1124999999999998</v>
      </c>
      <c r="M75" s="40">
        <v>12</v>
      </c>
      <c r="N75" s="42" t="s">
        <v>584</v>
      </c>
    </row>
    <row r="76" spans="1:14" x14ac:dyDescent="0.3">
      <c r="A76" s="13">
        <v>66</v>
      </c>
      <c r="B76" s="21" t="s">
        <v>335</v>
      </c>
      <c r="C76" s="18" t="s">
        <v>666</v>
      </c>
      <c r="D76" s="18" t="s">
        <v>336</v>
      </c>
      <c r="E76" s="18" t="s">
        <v>337</v>
      </c>
      <c r="F76" s="59">
        <v>4.3899999999999997</v>
      </c>
      <c r="G76" s="59">
        <v>1.5</v>
      </c>
      <c r="H76" s="59"/>
      <c r="I76" s="59"/>
      <c r="J76" s="205"/>
      <c r="K76" s="59"/>
      <c r="L76" s="59"/>
      <c r="M76" s="21">
        <v>2</v>
      </c>
      <c r="N76" s="18" t="s">
        <v>338</v>
      </c>
    </row>
    <row r="77" spans="1:14" x14ac:dyDescent="0.3">
      <c r="A77" s="13">
        <v>67</v>
      </c>
      <c r="B77" s="40"/>
      <c r="C77" s="42" t="s">
        <v>630</v>
      </c>
      <c r="D77" s="42" t="s">
        <v>631</v>
      </c>
      <c r="E77" s="42" t="s">
        <v>111</v>
      </c>
      <c r="F77" s="194">
        <v>5.3</v>
      </c>
      <c r="G77" s="194">
        <v>0.66249999999999998</v>
      </c>
      <c r="H77" s="194"/>
      <c r="I77" s="194">
        <v>0.66249999999999998</v>
      </c>
      <c r="J77" s="194"/>
      <c r="K77" s="194"/>
      <c r="L77" s="194">
        <v>0.66249999999999998</v>
      </c>
      <c r="M77" s="40">
        <v>2</v>
      </c>
      <c r="N77" s="42" t="s">
        <v>584</v>
      </c>
    </row>
    <row r="78" spans="1:14" x14ac:dyDescent="0.3">
      <c r="A78" s="13">
        <v>68</v>
      </c>
      <c r="B78" s="40"/>
      <c r="C78" s="42" t="s">
        <v>630</v>
      </c>
      <c r="D78" s="42" t="s">
        <v>631</v>
      </c>
      <c r="E78" s="42" t="s">
        <v>112</v>
      </c>
      <c r="F78" s="194">
        <v>3.5</v>
      </c>
      <c r="G78" s="194">
        <v>0.4375</v>
      </c>
      <c r="H78" s="194"/>
      <c r="I78" s="194">
        <v>0.4375</v>
      </c>
      <c r="J78" s="194"/>
      <c r="K78" s="194"/>
      <c r="L78" s="194">
        <v>0.4375</v>
      </c>
      <c r="M78" s="40">
        <v>2</v>
      </c>
      <c r="N78" s="42" t="s">
        <v>584</v>
      </c>
    </row>
    <row r="79" spans="1:14" x14ac:dyDescent="0.3">
      <c r="A79" s="13">
        <v>69</v>
      </c>
      <c r="B79" s="40"/>
      <c r="C79" s="42" t="s">
        <v>630</v>
      </c>
      <c r="D79" s="42" t="s">
        <v>631</v>
      </c>
      <c r="E79" s="42" t="s">
        <v>113</v>
      </c>
      <c r="F79" s="194">
        <v>2.7</v>
      </c>
      <c r="G79" s="194">
        <v>0.33750000000000002</v>
      </c>
      <c r="H79" s="194"/>
      <c r="I79" s="194">
        <v>0.33750000000000002</v>
      </c>
      <c r="J79" s="194"/>
      <c r="K79" s="194"/>
      <c r="L79" s="194">
        <v>0.33750000000000002</v>
      </c>
      <c r="M79" s="40">
        <v>6</v>
      </c>
      <c r="N79" s="42" t="s">
        <v>584</v>
      </c>
    </row>
    <row r="80" spans="1:14" x14ac:dyDescent="0.3">
      <c r="A80" s="13">
        <v>70</v>
      </c>
      <c r="B80" s="40"/>
      <c r="C80" s="42" t="s">
        <v>630</v>
      </c>
      <c r="D80" s="42" t="s">
        <v>631</v>
      </c>
      <c r="E80" s="42" t="s">
        <v>114</v>
      </c>
      <c r="F80" s="194">
        <v>1.03</v>
      </c>
      <c r="G80" s="194">
        <v>0.12875</v>
      </c>
      <c r="H80" s="194"/>
      <c r="I80" s="194">
        <v>0.12875</v>
      </c>
      <c r="J80" s="194"/>
      <c r="K80" s="194"/>
      <c r="L80" s="194">
        <v>0.12875</v>
      </c>
      <c r="M80" s="40">
        <v>4</v>
      </c>
      <c r="N80" s="42" t="s">
        <v>584</v>
      </c>
    </row>
    <row r="81" spans="1:14" x14ac:dyDescent="0.3">
      <c r="A81" s="659">
        <v>71</v>
      </c>
      <c r="B81" s="660">
        <v>902</v>
      </c>
      <c r="C81" s="640" t="s">
        <v>134</v>
      </c>
      <c r="D81" s="661"/>
      <c r="E81" s="640" t="s">
        <v>135</v>
      </c>
      <c r="F81" s="194"/>
      <c r="G81" s="194"/>
      <c r="H81" s="194"/>
      <c r="I81" s="194"/>
      <c r="J81" s="194"/>
      <c r="K81" s="194" t="s">
        <v>644</v>
      </c>
      <c r="L81" s="194"/>
      <c r="M81" s="40">
        <v>16</v>
      </c>
      <c r="N81" s="42" t="s">
        <v>466</v>
      </c>
    </row>
    <row r="82" spans="1:14" x14ac:dyDescent="0.3">
      <c r="A82" s="659"/>
      <c r="B82" s="660"/>
      <c r="C82" s="640"/>
      <c r="D82" s="661"/>
      <c r="E82" s="640"/>
      <c r="F82" s="194"/>
      <c r="G82" s="194"/>
      <c r="H82" s="194"/>
      <c r="I82" s="194"/>
      <c r="J82" s="194"/>
      <c r="K82" s="194" t="s">
        <v>644</v>
      </c>
      <c r="L82" s="194"/>
      <c r="M82" s="40">
        <v>16</v>
      </c>
      <c r="N82" s="42" t="s">
        <v>467</v>
      </c>
    </row>
    <row r="83" spans="1:14" x14ac:dyDescent="0.3">
      <c r="A83" s="5">
        <v>72</v>
      </c>
      <c r="B83" s="40">
        <v>9000</v>
      </c>
      <c r="C83" s="42" t="s">
        <v>630</v>
      </c>
      <c r="D83" s="42" t="s">
        <v>631</v>
      </c>
      <c r="E83" s="42" t="s">
        <v>136</v>
      </c>
      <c r="F83" s="194">
        <v>690</v>
      </c>
      <c r="G83" s="194"/>
      <c r="H83" s="194">
        <v>86.25</v>
      </c>
      <c r="I83" s="194"/>
      <c r="J83" s="194">
        <v>86.25</v>
      </c>
      <c r="K83" s="194">
        <v>86.25</v>
      </c>
      <c r="L83" s="194"/>
      <c r="M83" s="40">
        <v>115</v>
      </c>
      <c r="N83" s="42" t="s">
        <v>584</v>
      </c>
    </row>
    <row r="84" spans="1:14" x14ac:dyDescent="0.3">
      <c r="A84" s="5">
        <v>73</v>
      </c>
      <c r="B84" s="40">
        <v>1202</v>
      </c>
      <c r="C84" s="42" t="s">
        <v>137</v>
      </c>
      <c r="D84" s="42" t="s">
        <v>138</v>
      </c>
      <c r="E84" s="42" t="s">
        <v>136</v>
      </c>
      <c r="F84" s="194">
        <v>10.85</v>
      </c>
      <c r="G84" s="194"/>
      <c r="H84" s="194">
        <v>2.25</v>
      </c>
      <c r="I84" s="194"/>
      <c r="J84" s="194"/>
      <c r="K84" s="194">
        <v>2.25</v>
      </c>
      <c r="L84" s="194"/>
      <c r="M84" s="40">
        <v>3</v>
      </c>
      <c r="N84" s="42" t="s">
        <v>583</v>
      </c>
    </row>
    <row r="85" spans="1:14" x14ac:dyDescent="0.3">
      <c r="A85" s="5">
        <v>74</v>
      </c>
      <c r="B85" s="40">
        <v>57</v>
      </c>
      <c r="C85" s="42" t="s">
        <v>652</v>
      </c>
      <c r="D85" s="42" t="s">
        <v>139</v>
      </c>
      <c r="E85" s="42" t="s">
        <v>140</v>
      </c>
      <c r="F85" s="194">
        <v>25.2</v>
      </c>
      <c r="G85" s="194">
        <v>2.25</v>
      </c>
      <c r="H85" s="194"/>
      <c r="I85" s="194">
        <v>2.25</v>
      </c>
      <c r="J85" s="194"/>
      <c r="K85" s="194">
        <v>2.25</v>
      </c>
      <c r="L85" s="194"/>
      <c r="M85" s="40">
        <v>3</v>
      </c>
      <c r="N85" s="42" t="s">
        <v>584</v>
      </c>
    </row>
    <row r="86" spans="1:14" x14ac:dyDescent="0.3">
      <c r="A86" s="5">
        <v>75</v>
      </c>
      <c r="B86" s="40">
        <v>2888</v>
      </c>
      <c r="C86" s="42" t="s">
        <v>499</v>
      </c>
      <c r="D86" s="42" t="s">
        <v>634</v>
      </c>
      <c r="E86" s="42" t="s">
        <v>500</v>
      </c>
      <c r="F86" s="203">
        <v>1.1240000000000001</v>
      </c>
      <c r="G86" s="194"/>
      <c r="H86" s="194"/>
      <c r="I86" s="194">
        <v>0.56000000000000005</v>
      </c>
      <c r="J86" s="205"/>
      <c r="K86" s="194"/>
      <c r="L86" s="194"/>
      <c r="M86" s="40">
        <v>1</v>
      </c>
      <c r="N86" s="42" t="s">
        <v>648</v>
      </c>
    </row>
    <row r="87" spans="1:14" x14ac:dyDescent="0.3">
      <c r="A87" s="5">
        <v>76</v>
      </c>
      <c r="B87" s="21">
        <v>149</v>
      </c>
      <c r="C87" s="18" t="s">
        <v>270</v>
      </c>
      <c r="D87" s="18" t="s">
        <v>271</v>
      </c>
      <c r="E87" s="18" t="s">
        <v>272</v>
      </c>
      <c r="F87" s="59">
        <v>2.613</v>
      </c>
      <c r="G87" s="59"/>
      <c r="H87" s="59"/>
      <c r="I87" s="59">
        <v>1.5</v>
      </c>
      <c r="J87" s="205"/>
      <c r="K87" s="59"/>
      <c r="L87" s="59"/>
      <c r="M87" s="21">
        <v>2</v>
      </c>
      <c r="N87" s="18" t="s">
        <v>648</v>
      </c>
    </row>
    <row r="88" spans="1:14" x14ac:dyDescent="0.3">
      <c r="A88" s="5">
        <v>77</v>
      </c>
      <c r="B88" s="21">
        <v>2450</v>
      </c>
      <c r="C88" s="18" t="s">
        <v>274</v>
      </c>
      <c r="D88" s="18" t="s">
        <v>581</v>
      </c>
      <c r="E88" s="18" t="s">
        <v>273</v>
      </c>
      <c r="F88" s="59">
        <v>1.5</v>
      </c>
      <c r="G88" s="59"/>
      <c r="H88" s="59"/>
      <c r="I88" s="59">
        <v>0.75</v>
      </c>
      <c r="J88" s="205"/>
      <c r="K88" s="59"/>
      <c r="L88" s="59"/>
      <c r="M88" s="21">
        <v>1</v>
      </c>
      <c r="N88" s="18" t="s">
        <v>648</v>
      </c>
    </row>
    <row r="89" spans="1:14" x14ac:dyDescent="0.3">
      <c r="A89" s="5">
        <v>78</v>
      </c>
      <c r="B89" s="21">
        <v>2029</v>
      </c>
      <c r="C89" s="18" t="s">
        <v>469</v>
      </c>
      <c r="D89" s="18" t="s">
        <v>581</v>
      </c>
      <c r="E89" s="18" t="s">
        <v>470</v>
      </c>
      <c r="F89" s="59">
        <v>6</v>
      </c>
      <c r="G89" s="59"/>
      <c r="H89" s="59"/>
      <c r="I89" s="59">
        <v>1.5</v>
      </c>
      <c r="J89" s="205"/>
      <c r="K89" s="59"/>
      <c r="L89" s="59"/>
      <c r="M89" s="21">
        <v>2</v>
      </c>
      <c r="N89" s="18" t="s">
        <v>616</v>
      </c>
    </row>
    <row r="90" spans="1:14" x14ac:dyDescent="0.3">
      <c r="A90" s="5">
        <v>79</v>
      </c>
      <c r="B90" s="21">
        <v>2018</v>
      </c>
      <c r="C90" s="18" t="s">
        <v>339</v>
      </c>
      <c r="D90" s="18" t="s">
        <v>340</v>
      </c>
      <c r="E90" s="18" t="s">
        <v>341</v>
      </c>
      <c r="F90" s="59">
        <v>2.5</v>
      </c>
      <c r="G90" s="59"/>
      <c r="H90" s="59">
        <v>2.5</v>
      </c>
      <c r="I90" s="59"/>
      <c r="J90" s="59"/>
      <c r="K90" s="59"/>
      <c r="L90" s="59"/>
      <c r="M90" s="21" t="s">
        <v>1291</v>
      </c>
      <c r="N90" s="18" t="s">
        <v>612</v>
      </c>
    </row>
    <row r="91" spans="1:14" x14ac:dyDescent="0.3">
      <c r="A91" s="5">
        <v>80</v>
      </c>
      <c r="B91" s="21">
        <v>21</v>
      </c>
      <c r="C91" s="18" t="s">
        <v>1369</v>
      </c>
      <c r="D91" s="18" t="s">
        <v>1375</v>
      </c>
      <c r="E91" s="18" t="s">
        <v>1376</v>
      </c>
      <c r="F91" s="59">
        <v>1.5</v>
      </c>
      <c r="G91" s="59">
        <v>0.75</v>
      </c>
      <c r="H91" s="59"/>
      <c r="I91" s="59"/>
      <c r="J91" s="59"/>
      <c r="K91" s="59"/>
      <c r="L91" s="59"/>
      <c r="M91" s="21">
        <v>1</v>
      </c>
      <c r="N91" s="18" t="s">
        <v>648</v>
      </c>
    </row>
    <row r="92" spans="1:14" x14ac:dyDescent="0.3">
      <c r="A92" s="5">
        <v>81</v>
      </c>
      <c r="B92" s="12">
        <v>182</v>
      </c>
      <c r="C92" s="11" t="s">
        <v>232</v>
      </c>
      <c r="D92" s="11" t="s">
        <v>233</v>
      </c>
      <c r="E92" s="11" t="s">
        <v>234</v>
      </c>
      <c r="F92" s="59">
        <v>18.899999999999999</v>
      </c>
      <c r="G92" s="59"/>
      <c r="H92" s="59"/>
      <c r="I92" s="59">
        <v>4.91</v>
      </c>
      <c r="J92" s="83"/>
      <c r="K92" s="59"/>
      <c r="L92" s="59"/>
      <c r="M92" s="49">
        <v>5</v>
      </c>
      <c r="N92" s="37" t="s">
        <v>616</v>
      </c>
    </row>
    <row r="93" spans="1:14" x14ac:dyDescent="0.3">
      <c r="A93" s="5">
        <v>82</v>
      </c>
      <c r="B93" s="12">
        <v>2714</v>
      </c>
      <c r="C93" s="11" t="s">
        <v>415</v>
      </c>
      <c r="D93" s="11" t="s">
        <v>416</v>
      </c>
      <c r="E93" s="11" t="s">
        <v>417</v>
      </c>
      <c r="F93" s="59">
        <v>3</v>
      </c>
      <c r="G93" s="59"/>
      <c r="H93" s="59"/>
      <c r="I93" s="59">
        <v>1.5</v>
      </c>
      <c r="J93" s="83"/>
      <c r="K93" s="59"/>
      <c r="L93" s="59"/>
      <c r="M93" s="49">
        <v>2</v>
      </c>
      <c r="N93" s="37" t="s">
        <v>648</v>
      </c>
    </row>
    <row r="94" spans="1:14" x14ac:dyDescent="0.3">
      <c r="A94" s="5">
        <v>83</v>
      </c>
      <c r="B94" s="12">
        <v>1497</v>
      </c>
      <c r="C94" s="11" t="s">
        <v>235</v>
      </c>
      <c r="D94" s="11" t="s">
        <v>236</v>
      </c>
      <c r="E94" s="11" t="s">
        <v>237</v>
      </c>
      <c r="F94" s="59">
        <v>1.49</v>
      </c>
      <c r="G94" s="59"/>
      <c r="H94" s="59"/>
      <c r="I94" s="59">
        <v>0.75</v>
      </c>
      <c r="J94" s="83"/>
      <c r="K94" s="59"/>
      <c r="L94" s="59"/>
      <c r="M94" s="509">
        <v>1</v>
      </c>
      <c r="N94" s="37" t="s">
        <v>648</v>
      </c>
    </row>
    <row r="95" spans="1:14" x14ac:dyDescent="0.3">
      <c r="A95" s="5">
        <v>84</v>
      </c>
      <c r="B95" s="12">
        <v>2933</v>
      </c>
      <c r="C95" s="11" t="s">
        <v>547</v>
      </c>
      <c r="D95" s="11" t="s">
        <v>581</v>
      </c>
      <c r="E95" s="11" t="s">
        <v>237</v>
      </c>
      <c r="F95" s="59">
        <v>4.9000000000000002E-2</v>
      </c>
      <c r="G95" s="59"/>
      <c r="H95" s="59"/>
      <c r="I95" s="59">
        <v>4.9000000000000002E-2</v>
      </c>
      <c r="J95" s="83"/>
      <c r="K95" s="59"/>
      <c r="L95" s="59"/>
      <c r="M95" s="502"/>
      <c r="N95" s="37" t="s">
        <v>759</v>
      </c>
    </row>
    <row r="96" spans="1:14" x14ac:dyDescent="0.3">
      <c r="A96" s="5">
        <v>85</v>
      </c>
      <c r="B96" s="12">
        <v>250</v>
      </c>
      <c r="C96" s="11" t="s">
        <v>718</v>
      </c>
      <c r="D96" s="11" t="s">
        <v>238</v>
      </c>
      <c r="E96" s="11" t="s">
        <v>239</v>
      </c>
      <c r="F96" s="59">
        <v>1.5</v>
      </c>
      <c r="G96" s="59"/>
      <c r="H96" s="59"/>
      <c r="I96" s="59">
        <v>0.75</v>
      </c>
      <c r="J96" s="83"/>
      <c r="K96" s="59"/>
      <c r="L96" s="59"/>
      <c r="M96" s="49">
        <v>1</v>
      </c>
      <c r="N96" s="37" t="s">
        <v>648</v>
      </c>
    </row>
    <row r="97" spans="1:14" x14ac:dyDescent="0.3">
      <c r="A97" s="5">
        <v>86</v>
      </c>
      <c r="B97" s="12">
        <v>2455</v>
      </c>
      <c r="C97" s="11" t="s">
        <v>487</v>
      </c>
      <c r="D97" s="11" t="s">
        <v>487</v>
      </c>
      <c r="E97" s="11" t="s">
        <v>488</v>
      </c>
      <c r="F97" s="59" t="s">
        <v>644</v>
      </c>
      <c r="G97" s="59"/>
      <c r="H97" s="59"/>
      <c r="I97" s="59" t="s">
        <v>557</v>
      </c>
      <c r="J97" s="83"/>
      <c r="K97" s="59"/>
      <c r="L97" s="59"/>
      <c r="M97" s="49"/>
      <c r="N97" s="37" t="s">
        <v>616</v>
      </c>
    </row>
    <row r="98" spans="1:14" x14ac:dyDescent="0.3">
      <c r="A98" s="5">
        <v>87</v>
      </c>
      <c r="B98" s="12">
        <v>1458</v>
      </c>
      <c r="C98" s="11" t="s">
        <v>490</v>
      </c>
      <c r="D98" s="11" t="s">
        <v>643</v>
      </c>
      <c r="E98" s="11" t="s">
        <v>491</v>
      </c>
      <c r="F98" s="59" t="s">
        <v>644</v>
      </c>
      <c r="G98" s="59"/>
      <c r="H98" s="59"/>
      <c r="I98" s="59">
        <v>0.75</v>
      </c>
      <c r="J98" s="83"/>
      <c r="K98" s="59"/>
      <c r="L98" s="59"/>
      <c r="M98" s="49">
        <v>1</v>
      </c>
      <c r="N98" s="37" t="s">
        <v>679</v>
      </c>
    </row>
    <row r="99" spans="1:14" x14ac:dyDescent="0.3">
      <c r="A99" s="5">
        <v>88</v>
      </c>
      <c r="B99" s="12">
        <v>1841</v>
      </c>
      <c r="C99" s="11" t="s">
        <v>240</v>
      </c>
      <c r="D99" s="11" t="s">
        <v>581</v>
      </c>
      <c r="E99" s="11" t="s">
        <v>241</v>
      </c>
      <c r="F99" s="59">
        <v>0.11700000000000001</v>
      </c>
      <c r="G99" s="59"/>
      <c r="H99" s="59"/>
      <c r="I99" s="59">
        <v>0.11700000000000001</v>
      </c>
      <c r="J99" s="83"/>
      <c r="K99" s="59"/>
      <c r="L99" s="59"/>
      <c r="M99" s="49">
        <v>1</v>
      </c>
      <c r="N99" s="37" t="s">
        <v>612</v>
      </c>
    </row>
    <row r="100" spans="1:14" x14ac:dyDescent="0.3">
      <c r="A100" s="5">
        <v>89</v>
      </c>
      <c r="B100" s="12">
        <v>2860</v>
      </c>
      <c r="C100" s="11" t="s">
        <v>483</v>
      </c>
      <c r="D100" s="11" t="s">
        <v>484</v>
      </c>
      <c r="E100" s="11" t="s">
        <v>485</v>
      </c>
      <c r="F100" s="59">
        <v>1.5</v>
      </c>
      <c r="G100" s="59"/>
      <c r="H100" s="59"/>
      <c r="I100" s="59">
        <v>1.5</v>
      </c>
      <c r="J100" s="83"/>
      <c r="K100" s="59"/>
      <c r="L100" s="59"/>
      <c r="M100" s="49">
        <v>3</v>
      </c>
      <c r="N100" s="37" t="s">
        <v>616</v>
      </c>
    </row>
    <row r="101" spans="1:14" x14ac:dyDescent="0.3">
      <c r="A101" s="5">
        <v>90</v>
      </c>
      <c r="B101" s="12">
        <v>2741</v>
      </c>
      <c r="C101" s="183" t="s">
        <v>1218</v>
      </c>
      <c r="D101" s="11" t="s">
        <v>634</v>
      </c>
      <c r="E101" s="11" t="s">
        <v>1219</v>
      </c>
      <c r="F101" s="59" t="s">
        <v>644</v>
      </c>
      <c r="G101" s="59"/>
      <c r="H101" s="59"/>
      <c r="I101" s="59" t="s">
        <v>557</v>
      </c>
      <c r="J101" s="83"/>
      <c r="K101" s="59"/>
      <c r="L101" s="59"/>
      <c r="M101" s="49"/>
      <c r="N101" s="37" t="s">
        <v>338</v>
      </c>
    </row>
    <row r="102" spans="1:14" x14ac:dyDescent="0.3">
      <c r="A102" s="5">
        <v>91</v>
      </c>
      <c r="B102" s="12">
        <v>3210</v>
      </c>
      <c r="C102" s="183" t="s">
        <v>1220</v>
      </c>
      <c r="D102" s="11" t="s">
        <v>581</v>
      </c>
      <c r="E102" s="11" t="s">
        <v>1221</v>
      </c>
      <c r="F102" s="59">
        <v>0.12</v>
      </c>
      <c r="G102" s="59"/>
      <c r="H102" s="59"/>
      <c r="I102" s="59">
        <v>0.12</v>
      </c>
      <c r="J102" s="83"/>
      <c r="K102" s="59"/>
      <c r="L102" s="59"/>
      <c r="M102" s="49"/>
      <c r="N102" s="37" t="s">
        <v>338</v>
      </c>
    </row>
    <row r="103" spans="1:14" x14ac:dyDescent="0.3">
      <c r="A103" s="5">
        <v>92</v>
      </c>
      <c r="B103" s="12">
        <v>3065</v>
      </c>
      <c r="C103" s="183" t="s">
        <v>1294</v>
      </c>
      <c r="D103" s="11"/>
      <c r="E103" s="11" t="s">
        <v>1295</v>
      </c>
      <c r="F103" s="59">
        <v>0.42599999999999999</v>
      </c>
      <c r="G103" s="59"/>
      <c r="H103" s="59"/>
      <c r="I103" s="59">
        <f>F103</f>
        <v>0.42599999999999999</v>
      </c>
      <c r="J103" s="83"/>
      <c r="K103" s="59"/>
      <c r="L103" s="59"/>
      <c r="M103" s="49"/>
      <c r="N103" s="108" t="s">
        <v>1296</v>
      </c>
    </row>
    <row r="104" spans="1:14" ht="19.5" thickBot="1" x14ac:dyDescent="0.35">
      <c r="A104" s="71"/>
      <c r="B104" s="72"/>
      <c r="C104" s="202" t="s">
        <v>586</v>
      </c>
      <c r="D104" s="202"/>
      <c r="E104" s="202"/>
      <c r="F104" s="204">
        <f>SUM(F11:F103)</f>
        <v>1469.3129999999999</v>
      </c>
      <c r="G104" s="204">
        <f t="shared" ref="G104:M104" si="0">SUM(G11:G103)</f>
        <v>86.871583333333334</v>
      </c>
      <c r="H104" s="204">
        <f t="shared" si="0"/>
        <v>92.5</v>
      </c>
      <c r="I104" s="369">
        <f t="shared" si="0"/>
        <v>102.03158333333334</v>
      </c>
      <c r="J104" s="204">
        <f t="shared" si="0"/>
        <v>87</v>
      </c>
      <c r="K104" s="204">
        <f t="shared" si="0"/>
        <v>92.25</v>
      </c>
      <c r="L104" s="204">
        <f t="shared" si="0"/>
        <v>58.249583333333334</v>
      </c>
      <c r="M104" s="370">
        <f t="shared" si="0"/>
        <v>358</v>
      </c>
      <c r="N104" s="206"/>
    </row>
    <row r="105" spans="1:14" x14ac:dyDescent="0.3">
      <c r="A105" s="3"/>
      <c r="B105" s="3"/>
      <c r="C105" s="141"/>
      <c r="D105" s="141"/>
      <c r="E105" s="141"/>
      <c r="F105" s="117"/>
      <c r="G105" s="117"/>
      <c r="H105" s="117"/>
      <c r="I105" s="117"/>
      <c r="J105" s="117"/>
      <c r="K105" s="117"/>
      <c r="L105" s="117"/>
      <c r="M105" s="3"/>
      <c r="N105" s="141"/>
    </row>
    <row r="106" spans="1:14" x14ac:dyDescent="0.3">
      <c r="A106" s="3"/>
      <c r="B106" s="480" t="s">
        <v>587</v>
      </c>
      <c r="C106" s="480"/>
      <c r="D106" s="141"/>
      <c r="E106" s="141"/>
      <c r="F106" s="117"/>
      <c r="G106" s="117"/>
      <c r="H106" s="117"/>
      <c r="I106" s="117"/>
      <c r="J106" s="117"/>
      <c r="K106" s="117"/>
      <c r="L106" s="117"/>
      <c r="M106" s="3"/>
      <c r="N106" s="141"/>
    </row>
    <row r="107" spans="1:14" x14ac:dyDescent="0.3">
      <c r="A107" s="3"/>
      <c r="B107" s="520" t="s">
        <v>588</v>
      </c>
      <c r="C107" s="520"/>
      <c r="D107" s="520"/>
      <c r="E107" s="141"/>
      <c r="F107" s="117"/>
      <c r="G107" s="117"/>
      <c r="H107" s="117"/>
      <c r="I107" s="117"/>
      <c r="J107" s="117"/>
      <c r="K107" s="117"/>
      <c r="L107" s="117"/>
      <c r="M107" s="3"/>
      <c r="N107" s="141"/>
    </row>
    <row r="108" spans="1:14" x14ac:dyDescent="0.3">
      <c r="A108" s="3"/>
      <c r="B108" s="520" t="s">
        <v>589</v>
      </c>
      <c r="C108" s="520"/>
      <c r="D108" s="520"/>
      <c r="E108" s="141"/>
      <c r="F108" s="117"/>
      <c r="G108" s="117"/>
      <c r="H108" s="117"/>
      <c r="I108" s="117"/>
      <c r="J108" s="117"/>
      <c r="K108" s="117"/>
      <c r="L108" s="117"/>
      <c r="M108" s="3"/>
      <c r="N108" s="141"/>
    </row>
    <row r="109" spans="1:14" x14ac:dyDescent="0.3">
      <c r="A109" s="3"/>
      <c r="B109" s="520" t="s">
        <v>590</v>
      </c>
      <c r="C109" s="520"/>
      <c r="D109" s="520"/>
      <c r="E109" s="141"/>
      <c r="F109" s="117"/>
      <c r="G109" s="117"/>
      <c r="H109" s="117"/>
      <c r="I109" s="117"/>
      <c r="J109" s="117"/>
      <c r="K109" s="117"/>
      <c r="L109" s="117"/>
      <c r="M109" s="3"/>
      <c r="N109" s="141"/>
    </row>
    <row r="110" spans="1:14" x14ac:dyDescent="0.3">
      <c r="A110" s="3"/>
      <c r="B110" s="3"/>
      <c r="C110" s="141"/>
      <c r="D110" s="141"/>
      <c r="E110" s="141"/>
      <c r="F110" s="117"/>
      <c r="G110" s="117"/>
      <c r="H110" s="117"/>
      <c r="I110" s="117"/>
      <c r="J110" s="117"/>
      <c r="K110" s="117"/>
      <c r="L110" s="117"/>
      <c r="M110" s="3"/>
      <c r="N110" s="141"/>
    </row>
    <row r="111" spans="1:14" x14ac:dyDescent="0.3">
      <c r="A111" s="3"/>
      <c r="B111" s="520" t="s">
        <v>447</v>
      </c>
      <c r="C111" s="520"/>
      <c r="D111" s="520"/>
      <c r="E111" s="141"/>
      <c r="F111" s="117"/>
      <c r="G111" s="117"/>
      <c r="H111" s="117"/>
      <c r="I111" s="117"/>
      <c r="J111" s="117"/>
      <c r="K111" s="117"/>
      <c r="L111" s="117"/>
      <c r="M111" s="3"/>
      <c r="N111" s="141"/>
    </row>
    <row r="112" spans="1:14" x14ac:dyDescent="0.3">
      <c r="A112" s="3"/>
      <c r="B112" s="3"/>
      <c r="C112" s="141"/>
      <c r="D112" s="141"/>
      <c r="E112" s="141"/>
      <c r="F112" s="117"/>
      <c r="G112" s="117"/>
      <c r="H112" s="117"/>
      <c r="I112" s="117"/>
      <c r="J112" s="117"/>
      <c r="K112" s="117"/>
      <c r="L112" s="117"/>
      <c r="M112" s="3"/>
      <c r="N112" s="141"/>
    </row>
    <row r="113" spans="1:14" x14ac:dyDescent="0.3">
      <c r="A113" s="3"/>
      <c r="B113" s="480" t="s">
        <v>591</v>
      </c>
      <c r="C113" s="480"/>
      <c r="D113" s="141"/>
      <c r="E113" s="141"/>
      <c r="F113" s="117"/>
      <c r="G113" s="117"/>
      <c r="H113" s="117"/>
      <c r="I113" s="117"/>
      <c r="J113" s="117"/>
      <c r="K113" s="117"/>
      <c r="L113" s="117"/>
      <c r="M113" s="3"/>
      <c r="N113" s="141"/>
    </row>
    <row r="114" spans="1:14" x14ac:dyDescent="0.3">
      <c r="A114" s="3"/>
      <c r="B114" s="520" t="s">
        <v>592</v>
      </c>
      <c r="C114" s="520"/>
      <c r="D114" s="520"/>
      <c r="E114" s="141" t="s">
        <v>593</v>
      </c>
      <c r="F114" s="535" t="s">
        <v>594</v>
      </c>
      <c r="G114" s="535"/>
      <c r="H114" s="535"/>
      <c r="I114" s="535"/>
      <c r="J114" s="117"/>
      <c r="K114" s="117"/>
      <c r="L114" s="117"/>
      <c r="M114" s="3"/>
      <c r="N114" s="141"/>
    </row>
    <row r="115" spans="1:14" x14ac:dyDescent="0.3">
      <c r="A115" s="3"/>
      <c r="B115" s="3"/>
      <c r="C115" s="141"/>
      <c r="D115" s="141"/>
      <c r="E115" s="141"/>
      <c r="F115" s="117"/>
      <c r="G115" s="117"/>
      <c r="H115" s="117"/>
      <c r="I115" s="117"/>
      <c r="J115" s="117"/>
      <c r="K115" s="117"/>
      <c r="L115" s="117"/>
      <c r="M115" s="3"/>
      <c r="N115" s="141"/>
    </row>
    <row r="116" spans="1:14" x14ac:dyDescent="0.3">
      <c r="A116" s="3"/>
      <c r="B116" s="520" t="s">
        <v>595</v>
      </c>
      <c r="C116" s="520"/>
      <c r="D116" s="520"/>
      <c r="E116" s="141" t="s">
        <v>1256</v>
      </c>
      <c r="F116" s="535" t="s">
        <v>431</v>
      </c>
      <c r="G116" s="535"/>
      <c r="H116" s="535"/>
      <c r="I116" s="535"/>
      <c r="J116" s="117"/>
      <c r="K116" s="117"/>
      <c r="L116" s="117"/>
      <c r="M116" s="3"/>
      <c r="N116" s="141"/>
    </row>
    <row r="117" spans="1:14" x14ac:dyDescent="0.3">
      <c r="A117" s="3"/>
      <c r="B117" s="3"/>
      <c r="C117" s="141"/>
      <c r="D117" s="141"/>
      <c r="E117" s="141"/>
      <c r="F117" s="117"/>
      <c r="G117" s="117"/>
      <c r="H117" s="117"/>
      <c r="I117" s="117"/>
      <c r="J117" s="117"/>
      <c r="K117" s="117"/>
      <c r="L117" s="117"/>
      <c r="M117" s="3"/>
      <c r="N117" s="141"/>
    </row>
    <row r="118" spans="1:14" x14ac:dyDescent="0.3">
      <c r="A118" s="3"/>
      <c r="B118" s="520" t="s">
        <v>98</v>
      </c>
      <c r="C118" s="520"/>
      <c r="D118" s="141"/>
      <c r="E118" s="141" t="s">
        <v>593</v>
      </c>
      <c r="F118" s="535" t="s">
        <v>597</v>
      </c>
      <c r="G118" s="535"/>
      <c r="H118" s="535"/>
      <c r="I118" s="535"/>
      <c r="J118" s="117"/>
      <c r="K118" s="117"/>
      <c r="L118" s="117"/>
      <c r="M118" s="3"/>
      <c r="N118" s="141"/>
    </row>
    <row r="119" spans="1:14" x14ac:dyDescent="0.3">
      <c r="A119" s="3"/>
      <c r="B119" s="3"/>
      <c r="C119" s="141"/>
      <c r="D119" s="141"/>
      <c r="E119" s="141"/>
      <c r="F119" s="117"/>
      <c r="G119" s="117"/>
      <c r="H119" s="117"/>
      <c r="I119" s="117"/>
      <c r="J119" s="117"/>
      <c r="K119" s="117"/>
      <c r="L119" s="117"/>
      <c r="M119" s="3"/>
      <c r="N119" s="141"/>
    </row>
    <row r="120" spans="1:14" x14ac:dyDescent="0.3">
      <c r="A120" s="3"/>
      <c r="B120" s="520" t="s">
        <v>17</v>
      </c>
      <c r="C120" s="520"/>
      <c r="D120" s="141"/>
      <c r="E120" s="141" t="s">
        <v>347</v>
      </c>
      <c r="F120" s="535" t="s">
        <v>448</v>
      </c>
      <c r="G120" s="535"/>
      <c r="H120" s="535"/>
      <c r="I120" s="535"/>
      <c r="J120" s="117"/>
      <c r="K120" s="117"/>
      <c r="L120" s="117"/>
      <c r="M120" s="3"/>
      <c r="N120" s="141"/>
    </row>
    <row r="121" spans="1:14" x14ac:dyDescent="0.3">
      <c r="A121" s="3"/>
      <c r="B121" s="3"/>
      <c r="C121" s="141"/>
      <c r="D121" s="141"/>
      <c r="E121" s="141"/>
      <c r="F121" s="117"/>
      <c r="G121" s="117"/>
      <c r="H121" s="117"/>
      <c r="I121" s="117"/>
      <c r="J121" s="117"/>
      <c r="K121" s="117"/>
      <c r="L121" s="117"/>
      <c r="M121" s="3"/>
      <c r="N121" s="141"/>
    </row>
    <row r="122" spans="1:14" x14ac:dyDescent="0.3">
      <c r="A122" s="3"/>
      <c r="B122" s="520" t="s">
        <v>598</v>
      </c>
      <c r="C122" s="520"/>
      <c r="D122" s="141"/>
      <c r="E122" s="141" t="s">
        <v>350</v>
      </c>
      <c r="F122" s="535" t="s">
        <v>31</v>
      </c>
      <c r="G122" s="535"/>
      <c r="H122" s="535"/>
      <c r="I122" s="117"/>
      <c r="J122" s="117"/>
      <c r="K122" s="117"/>
      <c r="L122" s="117"/>
      <c r="M122" s="3"/>
      <c r="N122" s="141"/>
    </row>
    <row r="123" spans="1:14" x14ac:dyDescent="0.3">
      <c r="A123" s="3"/>
      <c r="B123" s="3"/>
      <c r="C123" s="141"/>
      <c r="D123" s="141"/>
      <c r="E123" s="39" t="s">
        <v>599</v>
      </c>
      <c r="F123" s="663" t="s">
        <v>600</v>
      </c>
      <c r="G123" s="663"/>
      <c r="H123" s="117"/>
      <c r="I123" s="117"/>
      <c r="J123" s="117"/>
      <c r="K123" s="117"/>
      <c r="L123" s="117"/>
      <c r="M123" s="3"/>
      <c r="N123" s="141"/>
    </row>
    <row r="124" spans="1:14" x14ac:dyDescent="0.3">
      <c r="A124" s="3"/>
      <c r="B124" s="3"/>
      <c r="C124" s="141"/>
      <c r="D124" s="141"/>
      <c r="E124" s="141"/>
      <c r="F124" s="117"/>
      <c r="G124" s="117"/>
      <c r="H124" s="117"/>
      <c r="I124" s="117"/>
      <c r="J124" s="117"/>
      <c r="K124" s="117"/>
      <c r="L124" s="117"/>
      <c r="M124" s="3"/>
      <c r="N124" s="141"/>
    </row>
  </sheetData>
  <mergeCells count="36">
    <mergeCell ref="F122:H122"/>
    <mergeCell ref="E81:E82"/>
    <mergeCell ref="C81:C82"/>
    <mergeCell ref="F123:G123"/>
    <mergeCell ref="B116:D116"/>
    <mergeCell ref="B118:C118"/>
    <mergeCell ref="B120:C120"/>
    <mergeCell ref="B122:C122"/>
    <mergeCell ref="B111:D111"/>
    <mergeCell ref="F114:I114"/>
    <mergeCell ref="F118:I118"/>
    <mergeCell ref="M94:M95"/>
    <mergeCell ref="G9:L9"/>
    <mergeCell ref="B113:C113"/>
    <mergeCell ref="B114:D114"/>
    <mergeCell ref="F40:F41"/>
    <mergeCell ref="L3:N3"/>
    <mergeCell ref="L4:N4"/>
    <mergeCell ref="L5:N5"/>
    <mergeCell ref="F120:I120"/>
    <mergeCell ref="B106:C106"/>
    <mergeCell ref="B107:D107"/>
    <mergeCell ref="B108:D108"/>
    <mergeCell ref="B109:D109"/>
    <mergeCell ref="D81:D82"/>
    <mergeCell ref="F116:I116"/>
    <mergeCell ref="A1:C1"/>
    <mergeCell ref="A2:C2"/>
    <mergeCell ref="A4:C4"/>
    <mergeCell ref="A3:C3"/>
    <mergeCell ref="A81:A82"/>
    <mergeCell ref="B81:B82"/>
    <mergeCell ref="A7:N7"/>
    <mergeCell ref="A8:N8"/>
    <mergeCell ref="L1:N1"/>
    <mergeCell ref="L2:N2"/>
  </mergeCells>
  <phoneticPr fontId="12" type="noConversion"/>
  <pageMargins left="0" right="0" top="0.19685039370078741" bottom="0.19685039370078741" header="0.51181102362204722" footer="0.51181102362204722"/>
  <pageSetup paperSize="9" scale="4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3"/>
  <sheetViews>
    <sheetView view="pageBreakPreview" zoomScale="80" zoomScaleNormal="100" zoomScaleSheetLayoutView="80" workbookViewId="0">
      <selection activeCell="G14" sqref="G14"/>
    </sheetView>
  </sheetViews>
  <sheetFormatPr defaultRowHeight="18.75" x14ac:dyDescent="0.3"/>
  <cols>
    <col min="1" max="1" width="6.5703125" style="113" customWidth="1"/>
    <col min="2" max="2" width="9.7109375" style="113" customWidth="1"/>
    <col min="3" max="3" width="21.42578125" style="113" customWidth="1"/>
    <col min="4" max="4" width="17" style="113" customWidth="1"/>
    <col min="5" max="5" width="34" style="113" customWidth="1"/>
    <col min="6" max="11" width="8.85546875" style="113" customWidth="1"/>
    <col min="12" max="12" width="19.28515625" style="113" customWidth="1"/>
    <col min="13" max="13" width="17" style="114" customWidth="1"/>
  </cols>
  <sheetData>
    <row r="1" spans="1:13" x14ac:dyDescent="0.3">
      <c r="A1" s="480" t="s">
        <v>558</v>
      </c>
      <c r="B1" s="480"/>
      <c r="C1" s="480"/>
      <c r="D1" s="2"/>
      <c r="E1" s="2"/>
      <c r="F1" s="2"/>
      <c r="G1" s="2"/>
      <c r="H1" s="2"/>
      <c r="I1" s="2"/>
      <c r="J1" s="480" t="s">
        <v>559</v>
      </c>
      <c r="K1" s="480"/>
      <c r="L1" s="480"/>
      <c r="M1" s="480"/>
    </row>
    <row r="2" spans="1:13" x14ac:dyDescent="0.3">
      <c r="A2" s="480" t="s">
        <v>1352</v>
      </c>
      <c r="B2" s="480"/>
      <c r="C2" s="480"/>
      <c r="D2" s="2"/>
      <c r="E2" s="2"/>
      <c r="F2" s="2"/>
      <c r="G2" s="2"/>
      <c r="H2" s="2"/>
      <c r="I2" s="2"/>
      <c r="J2" s="480" t="s">
        <v>430</v>
      </c>
      <c r="K2" s="480"/>
      <c r="L2" s="480"/>
      <c r="M2" s="480"/>
    </row>
    <row r="3" spans="1:13" x14ac:dyDescent="0.3">
      <c r="A3" s="528" t="s">
        <v>1353</v>
      </c>
      <c r="B3" s="666"/>
      <c r="C3" s="666"/>
      <c r="D3" s="666"/>
      <c r="E3" s="2"/>
      <c r="F3" s="2"/>
      <c r="G3" s="2"/>
      <c r="H3" s="2"/>
      <c r="I3" s="2"/>
      <c r="J3" s="480" t="s">
        <v>560</v>
      </c>
      <c r="K3" s="480"/>
      <c r="L3" s="480"/>
      <c r="M3" s="480"/>
    </row>
    <row r="4" spans="1:13" x14ac:dyDescent="0.3">
      <c r="A4" s="2" t="s">
        <v>1321</v>
      </c>
      <c r="B4" s="2"/>
      <c r="C4" s="2"/>
      <c r="D4" s="2"/>
      <c r="E4" s="2"/>
      <c r="F4" s="2"/>
      <c r="G4" s="2"/>
      <c r="H4" s="2"/>
      <c r="I4" s="2"/>
      <c r="J4" s="480" t="s">
        <v>553</v>
      </c>
      <c r="K4" s="480"/>
      <c r="L4" s="480"/>
      <c r="M4" s="480"/>
    </row>
    <row r="5" spans="1:13" x14ac:dyDescent="0.3">
      <c r="A5" s="480" t="s">
        <v>1366</v>
      </c>
      <c r="B5" s="480"/>
      <c r="C5" s="480"/>
      <c r="D5" s="2"/>
      <c r="E5" s="2"/>
      <c r="F5" s="2"/>
      <c r="G5" s="2"/>
      <c r="H5" s="2"/>
      <c r="I5" s="2"/>
      <c r="J5" s="480" t="s">
        <v>1359</v>
      </c>
      <c r="K5" s="480"/>
      <c r="L5" s="480"/>
      <c r="M5" s="480"/>
    </row>
    <row r="6" spans="1:13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02"/>
    </row>
    <row r="7" spans="1:13" x14ac:dyDescent="0.3">
      <c r="A7" s="551" t="s">
        <v>457</v>
      </c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</row>
    <row r="8" spans="1:13" x14ac:dyDescent="0.3">
      <c r="A8" s="551" t="s">
        <v>1339</v>
      </c>
      <c r="B8" s="551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</row>
    <row r="9" spans="1:13" s="144" customFormat="1" ht="56.25" x14ac:dyDescent="0.25">
      <c r="A9" s="48" t="s">
        <v>563</v>
      </c>
      <c r="B9" s="48" t="s">
        <v>342</v>
      </c>
      <c r="C9" s="48" t="s">
        <v>348</v>
      </c>
      <c r="D9" s="48" t="s">
        <v>344</v>
      </c>
      <c r="E9" s="48" t="s">
        <v>564</v>
      </c>
      <c r="F9" s="48" t="s">
        <v>346</v>
      </c>
      <c r="G9" s="552" t="s">
        <v>565</v>
      </c>
      <c r="H9" s="552"/>
      <c r="I9" s="552"/>
      <c r="J9" s="552"/>
      <c r="K9" s="552"/>
      <c r="L9" s="48" t="s">
        <v>602</v>
      </c>
      <c r="M9" s="48" t="s">
        <v>566</v>
      </c>
    </row>
    <row r="10" spans="1:13" x14ac:dyDescent="0.3">
      <c r="A10" s="5"/>
      <c r="B10" s="5"/>
      <c r="C10" s="5"/>
      <c r="D10" s="5"/>
      <c r="E10" s="5"/>
      <c r="F10" s="5"/>
      <c r="G10" s="5" t="s">
        <v>567</v>
      </c>
      <c r="H10" s="5" t="s">
        <v>568</v>
      </c>
      <c r="I10" s="5" t="s">
        <v>569</v>
      </c>
      <c r="J10" s="5" t="s">
        <v>570</v>
      </c>
      <c r="K10" s="5" t="s">
        <v>571</v>
      </c>
      <c r="L10" s="6"/>
      <c r="M10" s="45"/>
    </row>
    <row r="11" spans="1:13" x14ac:dyDescent="0.3">
      <c r="A11" s="10">
        <v>1</v>
      </c>
      <c r="B11" s="90">
        <v>109</v>
      </c>
      <c r="C11" s="11" t="s">
        <v>573</v>
      </c>
      <c r="D11" s="11" t="s">
        <v>574</v>
      </c>
      <c r="E11" s="11" t="s">
        <v>462</v>
      </c>
      <c r="F11" s="53">
        <v>22.056000000000001</v>
      </c>
      <c r="G11" s="53">
        <v>2.75</v>
      </c>
      <c r="H11" s="53"/>
      <c r="I11" s="53"/>
      <c r="J11" s="53">
        <v>2.75</v>
      </c>
      <c r="K11" s="53"/>
      <c r="L11" s="21" t="s">
        <v>366</v>
      </c>
      <c r="M11" s="37" t="s">
        <v>583</v>
      </c>
    </row>
    <row r="12" spans="1:13" x14ac:dyDescent="0.3">
      <c r="A12" s="664">
        <v>2</v>
      </c>
      <c r="B12" s="90">
        <v>109</v>
      </c>
      <c r="C12" s="11" t="s">
        <v>573</v>
      </c>
      <c r="D12" s="11" t="s">
        <v>574</v>
      </c>
      <c r="E12" s="11" t="s">
        <v>463</v>
      </c>
      <c r="F12" s="53">
        <v>14.609</v>
      </c>
      <c r="G12" s="53"/>
      <c r="H12" s="53"/>
      <c r="I12" s="489">
        <v>3.89</v>
      </c>
      <c r="J12" s="53"/>
      <c r="K12" s="53"/>
      <c r="L12" s="21" t="s">
        <v>366</v>
      </c>
      <c r="M12" s="495" t="s">
        <v>616</v>
      </c>
    </row>
    <row r="13" spans="1:13" x14ac:dyDescent="0.3">
      <c r="A13" s="665"/>
      <c r="B13" s="90">
        <v>292</v>
      </c>
      <c r="C13" s="11" t="s">
        <v>985</v>
      </c>
      <c r="D13" s="11"/>
      <c r="E13" s="11" t="s">
        <v>463</v>
      </c>
      <c r="F13" s="53">
        <v>0.98</v>
      </c>
      <c r="G13" s="53"/>
      <c r="H13" s="53"/>
      <c r="I13" s="490"/>
      <c r="J13" s="53"/>
      <c r="K13" s="53"/>
      <c r="L13" s="47" t="s">
        <v>580</v>
      </c>
      <c r="M13" s="496"/>
    </row>
    <row r="14" spans="1:13" x14ac:dyDescent="0.3">
      <c r="A14" s="664">
        <v>3</v>
      </c>
      <c r="B14" s="90">
        <v>109</v>
      </c>
      <c r="C14" s="11" t="s">
        <v>573</v>
      </c>
      <c r="D14" s="11" t="s">
        <v>574</v>
      </c>
      <c r="E14" s="11" t="s">
        <v>464</v>
      </c>
      <c r="F14" s="53">
        <v>23.276</v>
      </c>
      <c r="G14" s="53"/>
      <c r="H14" s="53"/>
      <c r="I14" s="489">
        <v>6.01</v>
      </c>
      <c r="J14" s="53"/>
      <c r="K14" s="53"/>
      <c r="L14" s="21" t="s">
        <v>366</v>
      </c>
      <c r="M14" s="495" t="s">
        <v>616</v>
      </c>
    </row>
    <row r="15" spans="1:13" x14ac:dyDescent="0.3">
      <c r="A15" s="665"/>
      <c r="B15" s="90">
        <v>1929</v>
      </c>
      <c r="C15" s="11" t="s">
        <v>501</v>
      </c>
      <c r="D15" s="11" t="s">
        <v>579</v>
      </c>
      <c r="E15" s="11" t="s">
        <v>464</v>
      </c>
      <c r="F15" s="53">
        <v>0.76</v>
      </c>
      <c r="G15" s="53"/>
      <c r="H15" s="53"/>
      <c r="I15" s="490"/>
      <c r="J15" s="53"/>
      <c r="K15" s="53"/>
      <c r="L15" s="47" t="s">
        <v>580</v>
      </c>
      <c r="M15" s="496"/>
    </row>
    <row r="16" spans="1:13" x14ac:dyDescent="0.3">
      <c r="A16" s="664">
        <v>4</v>
      </c>
      <c r="B16" s="90">
        <v>109</v>
      </c>
      <c r="C16" s="11" t="s">
        <v>573</v>
      </c>
      <c r="D16" s="11" t="s">
        <v>574</v>
      </c>
      <c r="E16" s="11" t="s">
        <v>460</v>
      </c>
      <c r="F16" s="53">
        <v>55.747999999999998</v>
      </c>
      <c r="G16" s="53"/>
      <c r="H16" s="489">
        <v>7</v>
      </c>
      <c r="I16" s="53"/>
      <c r="J16" s="53"/>
      <c r="K16" s="489">
        <v>7</v>
      </c>
      <c r="L16" s="21" t="s">
        <v>366</v>
      </c>
      <c r="M16" s="495" t="s">
        <v>583</v>
      </c>
    </row>
    <row r="17" spans="1:13" x14ac:dyDescent="0.3">
      <c r="A17" s="665"/>
      <c r="B17" s="90">
        <v>1929</v>
      </c>
      <c r="C17" s="11" t="s">
        <v>501</v>
      </c>
      <c r="D17" s="11" t="s">
        <v>579</v>
      </c>
      <c r="E17" s="11" t="s">
        <v>986</v>
      </c>
      <c r="F17" s="53">
        <v>0.22</v>
      </c>
      <c r="G17" s="53"/>
      <c r="H17" s="490"/>
      <c r="I17" s="53"/>
      <c r="J17" s="53"/>
      <c r="K17" s="490"/>
      <c r="L17" s="47" t="s">
        <v>580</v>
      </c>
      <c r="M17" s="496"/>
    </row>
    <row r="18" spans="1:13" x14ac:dyDescent="0.3">
      <c r="A18" s="10">
        <v>5</v>
      </c>
      <c r="B18" s="90">
        <v>109</v>
      </c>
      <c r="C18" s="11" t="s">
        <v>573</v>
      </c>
      <c r="D18" s="11" t="s">
        <v>574</v>
      </c>
      <c r="E18" s="11" t="s">
        <v>461</v>
      </c>
      <c r="F18" s="53">
        <v>97.515000000000001</v>
      </c>
      <c r="G18" s="53"/>
      <c r="H18" s="53">
        <v>12.19</v>
      </c>
      <c r="I18" s="53"/>
      <c r="J18" s="53"/>
      <c r="K18" s="53">
        <v>12.189</v>
      </c>
      <c r="L18" s="21" t="s">
        <v>366</v>
      </c>
      <c r="M18" s="37" t="s">
        <v>583</v>
      </c>
    </row>
    <row r="19" spans="1:13" x14ac:dyDescent="0.3">
      <c r="A19" s="10">
        <v>6</v>
      </c>
      <c r="B19" s="90">
        <v>109</v>
      </c>
      <c r="C19" s="11" t="s">
        <v>573</v>
      </c>
      <c r="D19" s="11" t="s">
        <v>574</v>
      </c>
      <c r="E19" s="11" t="s">
        <v>418</v>
      </c>
      <c r="F19" s="53">
        <v>42.784999999999997</v>
      </c>
      <c r="G19" s="53">
        <v>5.3479999999999999</v>
      </c>
      <c r="H19" s="53"/>
      <c r="I19" s="53">
        <v>5.35</v>
      </c>
      <c r="J19" s="53"/>
      <c r="K19" s="53">
        <v>5.35</v>
      </c>
      <c r="L19" s="21" t="s">
        <v>366</v>
      </c>
      <c r="M19" s="37" t="s">
        <v>584</v>
      </c>
    </row>
    <row r="20" spans="1:13" ht="18.75" customHeight="1" x14ac:dyDescent="0.3">
      <c r="A20" s="664">
        <v>7</v>
      </c>
      <c r="B20" s="34">
        <v>109</v>
      </c>
      <c r="C20" s="34" t="s">
        <v>573</v>
      </c>
      <c r="D20" s="34" t="s">
        <v>574</v>
      </c>
      <c r="E20" s="22" t="s">
        <v>438</v>
      </c>
      <c r="F20" s="53">
        <v>120.71</v>
      </c>
      <c r="G20" s="489">
        <v>15.11</v>
      </c>
      <c r="H20" s="53"/>
      <c r="I20" s="53"/>
      <c r="J20" s="489">
        <v>15.11</v>
      </c>
      <c r="K20" s="53"/>
      <c r="L20" s="509" t="s">
        <v>366</v>
      </c>
      <c r="M20" s="37" t="s">
        <v>583</v>
      </c>
    </row>
    <row r="21" spans="1:13" x14ac:dyDescent="0.3">
      <c r="A21" s="665"/>
      <c r="B21" s="90">
        <v>127</v>
      </c>
      <c r="C21" s="11" t="s">
        <v>662</v>
      </c>
      <c r="D21" s="11" t="s">
        <v>663</v>
      </c>
      <c r="E21" s="11" t="s">
        <v>664</v>
      </c>
      <c r="F21" s="53">
        <v>0.18</v>
      </c>
      <c r="G21" s="490"/>
      <c r="H21" s="53"/>
      <c r="I21" s="53"/>
      <c r="J21" s="490"/>
      <c r="K21" s="53"/>
      <c r="L21" s="502"/>
      <c r="M21" s="37" t="s">
        <v>580</v>
      </c>
    </row>
    <row r="22" spans="1:13" x14ac:dyDescent="0.3">
      <c r="A22" s="664">
        <v>8</v>
      </c>
      <c r="B22" s="90">
        <v>109</v>
      </c>
      <c r="C22" s="11" t="s">
        <v>573</v>
      </c>
      <c r="D22" s="11" t="s">
        <v>574</v>
      </c>
      <c r="E22" s="11" t="s">
        <v>949</v>
      </c>
      <c r="F22" s="53">
        <v>89.47</v>
      </c>
      <c r="G22" s="489">
        <f>(F22+F24+F23)/4/2</f>
        <v>11.221124999999999</v>
      </c>
      <c r="H22" s="53"/>
      <c r="I22" s="53"/>
      <c r="J22" s="53"/>
      <c r="K22" s="489">
        <f>G22</f>
        <v>11.221124999999999</v>
      </c>
      <c r="L22" s="509" t="s">
        <v>366</v>
      </c>
      <c r="M22" s="37" t="s">
        <v>583</v>
      </c>
    </row>
    <row r="23" spans="1:13" x14ac:dyDescent="0.3">
      <c r="A23" s="667"/>
      <c r="B23" s="90">
        <v>2202</v>
      </c>
      <c r="C23" s="11" t="s">
        <v>987</v>
      </c>
      <c r="D23" s="11" t="s">
        <v>581</v>
      </c>
      <c r="E23" s="11" t="s">
        <v>988</v>
      </c>
      <c r="F23" s="53">
        <v>0.05</v>
      </c>
      <c r="G23" s="508"/>
      <c r="H23" s="53"/>
      <c r="I23" s="53"/>
      <c r="J23" s="53"/>
      <c r="K23" s="508"/>
      <c r="L23" s="501"/>
      <c r="M23" s="37" t="s">
        <v>580</v>
      </c>
    </row>
    <row r="24" spans="1:13" x14ac:dyDescent="0.3">
      <c r="A24" s="665"/>
      <c r="B24" s="90">
        <v>96</v>
      </c>
      <c r="C24" s="11" t="s">
        <v>672</v>
      </c>
      <c r="D24" s="11" t="s">
        <v>581</v>
      </c>
      <c r="E24" s="11" t="s">
        <v>673</v>
      </c>
      <c r="F24" s="53">
        <v>0.249</v>
      </c>
      <c r="G24" s="490"/>
      <c r="H24" s="53"/>
      <c r="I24" s="53"/>
      <c r="J24" s="53"/>
      <c r="K24" s="490"/>
      <c r="L24" s="502"/>
      <c r="M24" s="37" t="s">
        <v>580</v>
      </c>
    </row>
    <row r="25" spans="1:13" x14ac:dyDescent="0.3">
      <c r="A25" s="5"/>
      <c r="B25" s="16"/>
      <c r="C25" s="5" t="s">
        <v>419</v>
      </c>
      <c r="D25" s="16"/>
      <c r="E25" s="16"/>
      <c r="F25" s="7">
        <f t="shared" ref="F25:K25" si="0">SUM(F11:F24)</f>
        <v>468.608</v>
      </c>
      <c r="G25" s="7">
        <f t="shared" si="0"/>
        <v>34.429124999999999</v>
      </c>
      <c r="H25" s="7">
        <f t="shared" si="0"/>
        <v>19.189999999999998</v>
      </c>
      <c r="I25" s="7">
        <f t="shared" si="0"/>
        <v>15.25</v>
      </c>
      <c r="J25" s="7">
        <f t="shared" si="0"/>
        <v>17.86</v>
      </c>
      <c r="K25" s="7">
        <f t="shared" si="0"/>
        <v>35.760125000000002</v>
      </c>
      <c r="L25" s="87"/>
      <c r="M25" s="37"/>
    </row>
    <row r="26" spans="1:13" ht="16.5" customHeight="1" x14ac:dyDescent="0.3">
      <c r="A26" s="25"/>
      <c r="B26" s="24"/>
      <c r="C26" s="25"/>
      <c r="D26" s="25"/>
      <c r="E26" s="26"/>
      <c r="F26" s="27"/>
      <c r="G26" s="27"/>
      <c r="H26" s="27"/>
      <c r="I26" s="27"/>
      <c r="J26" s="27"/>
      <c r="K26" s="27"/>
      <c r="L26" s="25"/>
      <c r="M26" s="146"/>
    </row>
    <row r="27" spans="1:13" ht="15" customHeight="1" x14ac:dyDescent="0.3">
      <c r="A27" s="25"/>
      <c r="B27" s="50" t="s">
        <v>587</v>
      </c>
      <c r="C27" s="25"/>
      <c r="D27" s="25"/>
      <c r="E27" s="26"/>
      <c r="F27" s="27"/>
      <c r="G27" s="27"/>
      <c r="H27" s="27"/>
      <c r="I27" s="27"/>
      <c r="J27" s="27"/>
      <c r="K27" s="27"/>
      <c r="L27" s="25"/>
      <c r="M27" s="146"/>
    </row>
    <row r="28" spans="1:13" ht="18" customHeight="1" x14ac:dyDescent="0.3">
      <c r="A28" s="25"/>
      <c r="B28" s="3" t="s">
        <v>1330</v>
      </c>
      <c r="C28" s="25"/>
      <c r="D28" s="25"/>
      <c r="E28" s="26"/>
      <c r="F28" s="27"/>
      <c r="G28" s="27"/>
      <c r="H28" s="27"/>
      <c r="I28" s="27"/>
      <c r="J28" s="27"/>
      <c r="K28" s="27"/>
      <c r="L28" s="25"/>
      <c r="M28" s="146"/>
    </row>
    <row r="29" spans="1:13" ht="19.5" customHeight="1" x14ac:dyDescent="0.3">
      <c r="A29" s="25"/>
      <c r="B29" s="3" t="s">
        <v>590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9"/>
    </row>
    <row r="30" spans="1:13" ht="20.25" customHeight="1" x14ac:dyDescent="0.3">
      <c r="A30" s="28"/>
      <c r="B30" s="29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9"/>
    </row>
    <row r="31" spans="1:13" x14ac:dyDescent="0.3">
      <c r="A31" s="28"/>
      <c r="B31" s="29" t="s">
        <v>536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9"/>
    </row>
    <row r="32" spans="1:13" ht="15.75" customHeight="1" x14ac:dyDescent="0.3">
      <c r="A32" s="28"/>
      <c r="B32" s="29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9"/>
    </row>
    <row r="33" spans="1:13" x14ac:dyDescent="0.3">
      <c r="A33" s="28"/>
      <c r="B33" s="30" t="s">
        <v>591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9"/>
    </row>
    <row r="34" spans="1:13" ht="24" customHeight="1" x14ac:dyDescent="0.3">
      <c r="A34" s="28"/>
      <c r="B34" s="544" t="s">
        <v>592</v>
      </c>
      <c r="C34" s="544"/>
      <c r="D34" s="544"/>
      <c r="E34" s="28" t="s">
        <v>593</v>
      </c>
      <c r="F34" s="28"/>
      <c r="G34" s="28" t="s">
        <v>594</v>
      </c>
      <c r="H34" s="28"/>
      <c r="I34" s="28"/>
      <c r="J34" s="28"/>
      <c r="K34" s="28"/>
      <c r="L34" s="28"/>
      <c r="M34" s="29"/>
    </row>
    <row r="35" spans="1:13" ht="16.5" customHeight="1" x14ac:dyDescent="0.3">
      <c r="A35" s="28"/>
      <c r="B35" s="31"/>
      <c r="C35" s="29"/>
      <c r="D35" s="29"/>
      <c r="E35" s="28"/>
      <c r="F35" s="28"/>
      <c r="G35" s="28"/>
      <c r="H35" s="28"/>
      <c r="I35" s="28"/>
      <c r="J35" s="28"/>
      <c r="K35" s="28"/>
      <c r="L35" s="28"/>
      <c r="M35" s="29"/>
    </row>
    <row r="36" spans="1:13" ht="21.75" customHeight="1" x14ac:dyDescent="0.3">
      <c r="A36" s="28"/>
      <c r="B36" s="544" t="s">
        <v>595</v>
      </c>
      <c r="C36" s="544"/>
      <c r="D36" s="544"/>
      <c r="E36" s="28" t="s">
        <v>593</v>
      </c>
      <c r="F36" s="28"/>
      <c r="G36" s="28" t="s">
        <v>429</v>
      </c>
      <c r="H36" s="28"/>
      <c r="I36" s="28"/>
      <c r="J36" s="28"/>
      <c r="K36" s="28"/>
      <c r="L36" s="28"/>
      <c r="M36" s="29"/>
    </row>
    <row r="37" spans="1:13" x14ac:dyDescent="0.3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9"/>
    </row>
    <row r="38" spans="1:13" x14ac:dyDescent="0.3">
      <c r="A38" s="28"/>
      <c r="B38" s="548" t="s">
        <v>596</v>
      </c>
      <c r="C38" s="548"/>
      <c r="D38" s="28"/>
      <c r="E38" s="28" t="s">
        <v>593</v>
      </c>
      <c r="F38" s="28"/>
      <c r="G38" s="32" t="s">
        <v>597</v>
      </c>
      <c r="H38" s="28"/>
      <c r="I38" s="28"/>
      <c r="J38" s="28"/>
      <c r="K38" s="36"/>
      <c r="L38" s="36"/>
      <c r="M38" s="304"/>
    </row>
    <row r="39" spans="1:13" x14ac:dyDescent="0.3">
      <c r="A39" s="28"/>
      <c r="B39" s="54"/>
      <c r="C39" s="54"/>
      <c r="D39" s="28"/>
      <c r="E39" s="28"/>
      <c r="F39" s="28"/>
      <c r="G39" s="32"/>
      <c r="H39" s="28"/>
      <c r="I39" s="28"/>
      <c r="J39" s="28"/>
      <c r="K39" s="36"/>
      <c r="L39" s="36"/>
      <c r="M39" s="304"/>
    </row>
    <row r="40" spans="1:13" x14ac:dyDescent="0.3">
      <c r="A40" s="28"/>
      <c r="B40" s="54" t="s">
        <v>17</v>
      </c>
      <c r="C40" s="54"/>
      <c r="D40" s="28"/>
      <c r="E40" s="28" t="s">
        <v>347</v>
      </c>
      <c r="F40" s="28"/>
      <c r="G40" s="32" t="s">
        <v>448</v>
      </c>
      <c r="H40" s="28"/>
      <c r="I40" s="28"/>
      <c r="J40" s="28"/>
      <c r="K40" s="36"/>
      <c r="L40" s="36"/>
      <c r="M40" s="304"/>
    </row>
    <row r="41" spans="1:13" x14ac:dyDescent="0.3">
      <c r="A41" s="36"/>
      <c r="B41" s="28"/>
      <c r="C41" s="32"/>
      <c r="D41" s="28"/>
      <c r="E41" s="28"/>
      <c r="F41" s="28"/>
      <c r="G41" s="32"/>
      <c r="H41" s="28"/>
      <c r="I41" s="28"/>
      <c r="J41" s="28"/>
      <c r="K41" s="8"/>
      <c r="L41" s="8"/>
      <c r="M41" s="185"/>
    </row>
    <row r="42" spans="1:13" x14ac:dyDescent="0.3">
      <c r="A42" s="8"/>
      <c r="B42" s="28" t="s">
        <v>598</v>
      </c>
      <c r="C42" s="28"/>
      <c r="D42" s="28"/>
      <c r="E42" s="28" t="s">
        <v>593</v>
      </c>
      <c r="F42" s="28"/>
      <c r="G42" s="51" t="s">
        <v>1331</v>
      </c>
      <c r="H42" s="28"/>
      <c r="I42" s="28"/>
      <c r="J42" s="28"/>
      <c r="K42" s="36"/>
      <c r="L42" s="36"/>
      <c r="M42" s="304"/>
    </row>
    <row r="43" spans="1:13" x14ac:dyDescent="0.3">
      <c r="A43" s="36"/>
      <c r="B43" s="28"/>
      <c r="C43" s="28"/>
      <c r="D43" s="8"/>
      <c r="E43" s="549" t="s">
        <v>599</v>
      </c>
      <c r="F43" s="549"/>
      <c r="G43" s="549" t="s">
        <v>600</v>
      </c>
      <c r="H43" s="549"/>
      <c r="I43" s="549"/>
      <c r="J43" s="36"/>
      <c r="K43" s="8"/>
      <c r="L43" s="8"/>
      <c r="M43" s="185"/>
    </row>
  </sheetData>
  <mergeCells count="35">
    <mergeCell ref="A3:D3"/>
    <mergeCell ref="A1:C1"/>
    <mergeCell ref="A2:C2"/>
    <mergeCell ref="A5:C5"/>
    <mergeCell ref="E43:F43"/>
    <mergeCell ref="G43:I43"/>
    <mergeCell ref="A22:A24"/>
    <mergeCell ref="B38:C38"/>
    <mergeCell ref="G20:G21"/>
    <mergeCell ref="A20:A21"/>
    <mergeCell ref="L22:L24"/>
    <mergeCell ref="K22:K24"/>
    <mergeCell ref="I12:I13"/>
    <mergeCell ref="L20:L21"/>
    <mergeCell ref="J20:J21"/>
    <mergeCell ref="I14:I15"/>
    <mergeCell ref="A7:M7"/>
    <mergeCell ref="A8:M8"/>
    <mergeCell ref="A14:A15"/>
    <mergeCell ref="M12:M13"/>
    <mergeCell ref="M14:M15"/>
    <mergeCell ref="K16:K17"/>
    <mergeCell ref="H16:H17"/>
    <mergeCell ref="G9:K9"/>
    <mergeCell ref="A12:A13"/>
    <mergeCell ref="B34:D34"/>
    <mergeCell ref="B36:D36"/>
    <mergeCell ref="G22:G24"/>
    <mergeCell ref="A16:A17"/>
    <mergeCell ref="J1:M1"/>
    <mergeCell ref="J2:M2"/>
    <mergeCell ref="J3:M3"/>
    <mergeCell ref="J4:M4"/>
    <mergeCell ref="J5:M5"/>
    <mergeCell ref="M16:M17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4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График № 1</vt:lpstr>
      <vt:lpstr>График № 2</vt:lpstr>
      <vt:lpstr>График №4</vt:lpstr>
      <vt:lpstr>График № 6</vt:lpstr>
      <vt:lpstr>График №7</vt:lpstr>
      <vt:lpstr>График № 8</vt:lpstr>
      <vt:lpstr>График № 8а</vt:lpstr>
      <vt:lpstr>График № 9</vt:lpstr>
      <vt:lpstr>График №16</vt:lpstr>
      <vt:lpstr>График№18</vt:lpstr>
      <vt:lpstr>'График № 1'!Область_печати</vt:lpstr>
      <vt:lpstr>'График № 2'!Область_печати</vt:lpstr>
      <vt:lpstr>'График № 6'!Область_печати</vt:lpstr>
      <vt:lpstr>'График № 8а'!Область_печати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2021-12-28T10:16:22Z</cp:lastPrinted>
  <dcterms:created xsi:type="dcterms:W3CDTF">2017-03-13T09:49:15Z</dcterms:created>
  <dcterms:modified xsi:type="dcterms:W3CDTF">2022-01-03T07:17:33Z</dcterms:modified>
</cp:coreProperties>
</file>